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-aktuális munkák\SZTE népművészetek háza\04_végleges\D_kiviteli\20180309\komplett\Szte_Rákóczi-1_ Kiviteli-dokumentáció 20180320\07-kiírás\"/>
    </mc:Choice>
  </mc:AlternateContent>
  <bookViews>
    <workbookView xWindow="120" yWindow="165" windowWidth="20730" windowHeight="11700" tabRatio="820"/>
  </bookViews>
  <sheets>
    <sheet name="ELŐLAP" sheetId="5" r:id="rId1"/>
    <sheet name="Általános leírás" sheetId="4" r:id="rId2"/>
    <sheet name="Összesítő" sheetId="6" r:id="rId3"/>
    <sheet name="Tételes költségvetés" sheetId="1" r:id="rId4"/>
  </sheets>
  <definedNames>
    <definedName name="_xlnm.Print_Titles" localSheetId="3">'Tételes költségvetés'!$1:$5</definedName>
    <definedName name="_xlnm.Print_Area" localSheetId="1">'Általános leírás'!$B$1:$B$19</definedName>
    <definedName name="_xlnm.Print_Area" localSheetId="3">'Tételes költségvetés'!$A$1:$J$571</definedName>
  </definedNames>
  <calcPr calcId="152511"/>
</workbook>
</file>

<file path=xl/calcChain.xml><?xml version="1.0" encoding="utf-8"?>
<calcChain xmlns="http://schemas.openxmlformats.org/spreadsheetml/2006/main">
  <c r="I472" i="1" l="1"/>
  <c r="J472" i="1"/>
  <c r="J509" i="1" l="1"/>
  <c r="I509" i="1"/>
  <c r="J508" i="1"/>
  <c r="I508" i="1"/>
  <c r="E506" i="1"/>
  <c r="J506" i="1" s="1"/>
  <c r="E511" i="1"/>
  <c r="J511" i="1" s="1"/>
  <c r="J517" i="1"/>
  <c r="I517" i="1"/>
  <c r="J516" i="1"/>
  <c r="I516" i="1"/>
  <c r="J515" i="1"/>
  <c r="I515" i="1"/>
  <c r="J522" i="1"/>
  <c r="I522" i="1"/>
  <c r="I511" i="1" l="1"/>
  <c r="I506" i="1"/>
  <c r="J563" i="1"/>
  <c r="I563" i="1"/>
  <c r="J562" i="1"/>
  <c r="I562" i="1"/>
  <c r="J561" i="1"/>
  <c r="I561" i="1"/>
  <c r="J560" i="1"/>
  <c r="I560" i="1"/>
  <c r="J559" i="1"/>
  <c r="I559" i="1"/>
  <c r="J558" i="1"/>
  <c r="I558" i="1"/>
  <c r="J557" i="1"/>
  <c r="I557" i="1"/>
  <c r="J556" i="1"/>
  <c r="I556" i="1"/>
  <c r="J555" i="1"/>
  <c r="I555" i="1"/>
  <c r="J554" i="1"/>
  <c r="I554" i="1"/>
  <c r="J553" i="1"/>
  <c r="I553" i="1"/>
  <c r="J551" i="1"/>
  <c r="I551" i="1"/>
  <c r="J550" i="1"/>
  <c r="I550" i="1"/>
  <c r="J549" i="1"/>
  <c r="I549" i="1"/>
  <c r="J548" i="1"/>
  <c r="I548" i="1"/>
  <c r="J547" i="1"/>
  <c r="I547" i="1"/>
  <c r="J546" i="1"/>
  <c r="I546" i="1"/>
  <c r="J545" i="1"/>
  <c r="I545" i="1"/>
  <c r="J544" i="1"/>
  <c r="I544" i="1"/>
  <c r="J542" i="1"/>
  <c r="I542" i="1"/>
  <c r="J541" i="1"/>
  <c r="I541" i="1"/>
  <c r="J540" i="1"/>
  <c r="I540" i="1"/>
  <c r="J539" i="1"/>
  <c r="I539" i="1"/>
  <c r="J538" i="1"/>
  <c r="I538" i="1"/>
  <c r="J537" i="1"/>
  <c r="I537" i="1"/>
  <c r="J535" i="1"/>
  <c r="I535" i="1"/>
  <c r="J534" i="1"/>
  <c r="I534" i="1"/>
  <c r="J533" i="1"/>
  <c r="I533" i="1"/>
  <c r="J532" i="1"/>
  <c r="I532" i="1"/>
  <c r="J531" i="1"/>
  <c r="I531" i="1"/>
  <c r="I564" i="1"/>
  <c r="J564" i="1"/>
  <c r="I565" i="1"/>
  <c r="J565" i="1"/>
  <c r="I566" i="1"/>
  <c r="J566" i="1"/>
  <c r="I567" i="1"/>
  <c r="J567" i="1"/>
  <c r="J530" i="1"/>
  <c r="I530" i="1"/>
  <c r="J529" i="1"/>
  <c r="I529" i="1"/>
  <c r="I568" i="1"/>
  <c r="J568" i="1"/>
  <c r="I569" i="1"/>
  <c r="J569" i="1"/>
  <c r="J570" i="1" l="1"/>
  <c r="I570" i="1"/>
  <c r="E175" i="1" l="1"/>
  <c r="J175" i="1" s="1"/>
  <c r="I175" i="1" l="1"/>
  <c r="J479" i="1"/>
  <c r="I479" i="1"/>
  <c r="J478" i="1"/>
  <c r="I478" i="1"/>
  <c r="J477" i="1"/>
  <c r="I477" i="1"/>
  <c r="J476" i="1"/>
  <c r="I476" i="1"/>
  <c r="J475" i="1"/>
  <c r="I475" i="1"/>
  <c r="J474" i="1"/>
  <c r="I474" i="1"/>
  <c r="J473" i="1"/>
  <c r="I473" i="1"/>
  <c r="J38" i="1"/>
  <c r="I38" i="1"/>
  <c r="J37" i="1"/>
  <c r="I37" i="1"/>
  <c r="J36" i="1"/>
  <c r="I36" i="1"/>
  <c r="J66" i="1"/>
  <c r="I66" i="1"/>
  <c r="J65" i="1"/>
  <c r="I65" i="1"/>
  <c r="J64" i="1"/>
  <c r="I64" i="1"/>
  <c r="J47" i="1"/>
  <c r="I47" i="1"/>
  <c r="J46" i="1"/>
  <c r="I46" i="1"/>
  <c r="J45" i="1"/>
  <c r="I45" i="1"/>
  <c r="J44" i="1"/>
  <c r="I44" i="1"/>
  <c r="J43" i="1"/>
  <c r="I43" i="1"/>
  <c r="J27" i="1"/>
  <c r="I27" i="1"/>
  <c r="J26" i="1"/>
  <c r="I26" i="1"/>
  <c r="J25" i="1"/>
  <c r="I25" i="1"/>
  <c r="J24" i="1"/>
  <c r="I24" i="1"/>
  <c r="J23" i="1"/>
  <c r="I23" i="1"/>
  <c r="J22" i="1"/>
  <c r="I22" i="1"/>
  <c r="J21" i="1"/>
  <c r="I21" i="1"/>
  <c r="J20" i="1"/>
  <c r="I20" i="1"/>
  <c r="J28" i="1" l="1"/>
  <c r="E7" i="6" s="1"/>
  <c r="I28" i="1"/>
  <c r="D7" i="6" s="1"/>
  <c r="J493" i="1"/>
  <c r="I493" i="1"/>
  <c r="J491" i="1"/>
  <c r="I491" i="1"/>
  <c r="I465" i="1"/>
  <c r="J465" i="1"/>
  <c r="J464" i="1"/>
  <c r="I464" i="1"/>
  <c r="J461" i="1"/>
  <c r="I461" i="1"/>
  <c r="J463" i="1"/>
  <c r="I463" i="1"/>
  <c r="J494" i="1"/>
  <c r="I494" i="1"/>
  <c r="J490" i="1"/>
  <c r="I490" i="1"/>
  <c r="J458" i="1"/>
  <c r="I458" i="1"/>
  <c r="J489" i="1"/>
  <c r="I489" i="1"/>
  <c r="J467" i="1"/>
  <c r="I467" i="1"/>
  <c r="J466" i="1"/>
  <c r="I466" i="1"/>
  <c r="J492" i="1"/>
  <c r="I492" i="1"/>
  <c r="J499" i="1"/>
  <c r="I499" i="1"/>
  <c r="J460" i="1"/>
  <c r="I460" i="1"/>
  <c r="J462" i="1"/>
  <c r="I462" i="1"/>
  <c r="J459" i="1"/>
  <c r="I459" i="1"/>
  <c r="J457" i="1"/>
  <c r="I457" i="1"/>
  <c r="J450" i="1"/>
  <c r="I450" i="1"/>
  <c r="J514" i="1"/>
  <c r="I514" i="1"/>
  <c r="J513" i="1"/>
  <c r="I513" i="1"/>
  <c r="J512" i="1"/>
  <c r="I512" i="1"/>
  <c r="J524" i="1"/>
  <c r="I524" i="1"/>
  <c r="J523" i="1"/>
  <c r="I523" i="1"/>
  <c r="J521" i="1"/>
  <c r="I521" i="1"/>
  <c r="J520" i="1"/>
  <c r="I520" i="1"/>
  <c r="J507" i="1" l="1"/>
  <c r="I507" i="1"/>
  <c r="J505" i="1"/>
  <c r="I505" i="1"/>
  <c r="J518" i="1"/>
  <c r="I518" i="1"/>
  <c r="J519" i="1"/>
  <c r="I519" i="1"/>
  <c r="J510" i="1"/>
  <c r="I510" i="1"/>
  <c r="J504" i="1"/>
  <c r="I504" i="1"/>
  <c r="J484" i="1"/>
  <c r="I484" i="1"/>
  <c r="J456" i="1"/>
  <c r="I456" i="1"/>
  <c r="J451" i="1"/>
  <c r="I451" i="1"/>
  <c r="J442" i="1"/>
  <c r="I442" i="1"/>
  <c r="J443" i="1"/>
  <c r="I443" i="1"/>
  <c r="J444" i="1"/>
  <c r="I444" i="1"/>
  <c r="J440" i="1"/>
  <c r="I440" i="1"/>
  <c r="J439" i="1"/>
  <c r="I439" i="1"/>
  <c r="J438" i="1"/>
  <c r="I438" i="1"/>
  <c r="J437" i="1"/>
  <c r="I437" i="1"/>
  <c r="J436" i="1"/>
  <c r="I436" i="1"/>
  <c r="J435" i="1"/>
  <c r="I435" i="1"/>
  <c r="J434" i="1"/>
  <c r="I434" i="1"/>
  <c r="J433" i="1"/>
  <c r="I433" i="1"/>
  <c r="J432" i="1"/>
  <c r="I432" i="1"/>
  <c r="J431" i="1"/>
  <c r="I431" i="1"/>
  <c r="J430" i="1"/>
  <c r="I430" i="1"/>
  <c r="J429" i="1"/>
  <c r="I429" i="1"/>
  <c r="J428" i="1"/>
  <c r="I428" i="1"/>
  <c r="J427" i="1"/>
  <c r="I427" i="1"/>
  <c r="J426" i="1"/>
  <c r="I426" i="1"/>
  <c r="J425" i="1"/>
  <c r="I425" i="1"/>
  <c r="J424" i="1"/>
  <c r="I424" i="1"/>
  <c r="J423" i="1"/>
  <c r="I423" i="1"/>
  <c r="J422" i="1"/>
  <c r="I422" i="1"/>
  <c r="J421" i="1"/>
  <c r="I421" i="1"/>
  <c r="J420" i="1"/>
  <c r="I420" i="1"/>
  <c r="J419" i="1"/>
  <c r="I419" i="1"/>
  <c r="J417" i="1"/>
  <c r="I417" i="1"/>
  <c r="J416" i="1"/>
  <c r="I416" i="1"/>
  <c r="J415" i="1"/>
  <c r="I415" i="1"/>
  <c r="J414" i="1"/>
  <c r="I414" i="1"/>
  <c r="J413" i="1"/>
  <c r="I413" i="1"/>
  <c r="J412" i="1"/>
  <c r="I412" i="1"/>
  <c r="J411" i="1"/>
  <c r="I411" i="1"/>
  <c r="J410" i="1"/>
  <c r="I410" i="1"/>
  <c r="I408" i="1"/>
  <c r="J408" i="1"/>
  <c r="I409" i="1"/>
  <c r="J409" i="1"/>
  <c r="I396" i="1"/>
  <c r="J384" i="1"/>
  <c r="I384" i="1"/>
  <c r="J383" i="1"/>
  <c r="I383" i="1"/>
  <c r="J382" i="1"/>
  <c r="I382" i="1"/>
  <c r="J398" i="1"/>
  <c r="I398" i="1"/>
  <c r="J397" i="1"/>
  <c r="I397" i="1"/>
  <c r="J395" i="1"/>
  <c r="I395" i="1"/>
  <c r="J394" i="1"/>
  <c r="I394" i="1"/>
  <c r="J389" i="1"/>
  <c r="I389" i="1"/>
  <c r="J392" i="1"/>
  <c r="I392" i="1"/>
  <c r="J391" i="1"/>
  <c r="I391" i="1"/>
  <c r="J390" i="1"/>
  <c r="I390" i="1"/>
  <c r="J388" i="1"/>
  <c r="I388" i="1"/>
  <c r="J387" i="1"/>
  <c r="I387" i="1"/>
  <c r="J500" i="1" l="1"/>
  <c r="E46" i="6" s="1"/>
  <c r="D48" i="6"/>
  <c r="E48" i="6"/>
  <c r="J485" i="1"/>
  <c r="E44" i="6" s="1"/>
  <c r="J495" i="1"/>
  <c r="E45" i="6" s="1"/>
  <c r="I485" i="1"/>
  <c r="D44" i="6" s="1"/>
  <c r="I525" i="1"/>
  <c r="D47" i="6" s="1"/>
  <c r="I480" i="1"/>
  <c r="D43" i="6" s="1"/>
  <c r="J480" i="1"/>
  <c r="E43" i="6" s="1"/>
  <c r="I500" i="1"/>
  <c r="D46" i="6" s="1"/>
  <c r="I495" i="1"/>
  <c r="D45" i="6" s="1"/>
  <c r="J525" i="1"/>
  <c r="E47" i="6" s="1"/>
  <c r="J468" i="1"/>
  <c r="E42" i="6" s="1"/>
  <c r="I468" i="1"/>
  <c r="D42" i="6" s="1"/>
  <c r="J396" i="1"/>
  <c r="J385" i="1" l="1"/>
  <c r="I385" i="1"/>
  <c r="J381" i="1"/>
  <c r="J380" i="1"/>
  <c r="J379" i="1"/>
  <c r="I379" i="1"/>
  <c r="J378" i="1"/>
  <c r="I378" i="1"/>
  <c r="J377" i="1"/>
  <c r="I377" i="1"/>
  <c r="I381" i="1" l="1"/>
  <c r="I380" i="1"/>
  <c r="J402" i="1"/>
  <c r="I402" i="1"/>
  <c r="J401" i="1"/>
  <c r="I401" i="1"/>
  <c r="J400" i="1"/>
  <c r="I400" i="1"/>
  <c r="J399" i="1"/>
  <c r="I399" i="1"/>
  <c r="J386" i="1"/>
  <c r="I386" i="1"/>
  <c r="J375" i="1"/>
  <c r="I375" i="1"/>
  <c r="J374" i="1"/>
  <c r="I374" i="1"/>
  <c r="J373" i="1"/>
  <c r="I372" i="1"/>
  <c r="J372" i="1"/>
  <c r="J371" i="1"/>
  <c r="I371" i="1"/>
  <c r="J370" i="1"/>
  <c r="I370" i="1"/>
  <c r="I369" i="1"/>
  <c r="J369" i="1"/>
  <c r="J368" i="1"/>
  <c r="I368" i="1"/>
  <c r="J367" i="1"/>
  <c r="J366" i="1"/>
  <c r="I366" i="1"/>
  <c r="J365" i="1"/>
  <c r="I365" i="1"/>
  <c r="J393" i="1"/>
  <c r="I393" i="1"/>
  <c r="J357" i="1"/>
  <c r="I357" i="1"/>
  <c r="J348" i="1"/>
  <c r="I348" i="1"/>
  <c r="J347" i="1"/>
  <c r="I347" i="1"/>
  <c r="I344" i="1"/>
  <c r="J344" i="1"/>
  <c r="I345" i="1"/>
  <c r="J345" i="1"/>
  <c r="I346" i="1"/>
  <c r="J346" i="1"/>
  <c r="J359" i="1"/>
  <c r="I359" i="1"/>
  <c r="J358" i="1"/>
  <c r="I358" i="1"/>
  <c r="J354" i="1"/>
  <c r="I354" i="1"/>
  <c r="J355" i="1"/>
  <c r="I355" i="1"/>
  <c r="J356" i="1"/>
  <c r="I356" i="1"/>
  <c r="J343" i="1"/>
  <c r="I343" i="1"/>
  <c r="J342" i="1"/>
  <c r="I342" i="1"/>
  <c r="E334" i="1"/>
  <c r="E336" i="1"/>
  <c r="E335" i="1"/>
  <c r="J349" i="1"/>
  <c r="I349" i="1"/>
  <c r="J341" i="1"/>
  <c r="I341" i="1"/>
  <c r="J326" i="1"/>
  <c r="I326" i="1"/>
  <c r="J327" i="1"/>
  <c r="I327" i="1"/>
  <c r="J322" i="1"/>
  <c r="I322" i="1"/>
  <c r="J316" i="1"/>
  <c r="I316" i="1"/>
  <c r="J315" i="1"/>
  <c r="I315" i="1"/>
  <c r="J314" i="1"/>
  <c r="I314" i="1"/>
  <c r="J302" i="1"/>
  <c r="I302" i="1"/>
  <c r="E301" i="1"/>
  <c r="E289" i="1"/>
  <c r="J289" i="1" s="1"/>
  <c r="J298" i="1"/>
  <c r="I298" i="1"/>
  <c r="J297" i="1"/>
  <c r="I297" i="1"/>
  <c r="J296" i="1"/>
  <c r="I296" i="1"/>
  <c r="J299" i="1"/>
  <c r="I299" i="1"/>
  <c r="E294" i="1"/>
  <c r="J294" i="1" s="1"/>
  <c r="J312" i="1"/>
  <c r="I312" i="1"/>
  <c r="J288" i="1"/>
  <c r="I288" i="1"/>
  <c r="J276" i="1"/>
  <c r="I276" i="1"/>
  <c r="J275" i="1"/>
  <c r="I275" i="1"/>
  <c r="J274" i="1"/>
  <c r="I274" i="1"/>
  <c r="J313" i="1"/>
  <c r="I313" i="1"/>
  <c r="J293" i="1"/>
  <c r="I293" i="1"/>
  <c r="J292" i="1"/>
  <c r="I292" i="1"/>
  <c r="J291" i="1"/>
  <c r="I291" i="1"/>
  <c r="J290" i="1"/>
  <c r="I290" i="1"/>
  <c r="J445" i="1" l="1"/>
  <c r="E40" i="6" s="1"/>
  <c r="I445" i="1"/>
  <c r="D40" i="6" s="1"/>
  <c r="J403" i="1"/>
  <c r="E39" i="6" s="1"/>
  <c r="I367" i="1"/>
  <c r="I373" i="1"/>
  <c r="I360" i="1"/>
  <c r="D38" i="6" s="1"/>
  <c r="J360" i="1"/>
  <c r="E38" i="6" s="1"/>
  <c r="J350" i="1"/>
  <c r="E37" i="6" s="1"/>
  <c r="I350" i="1"/>
  <c r="D37" i="6" s="1"/>
  <c r="I289" i="1"/>
  <c r="I294" i="1"/>
  <c r="J273" i="1"/>
  <c r="I273" i="1"/>
  <c r="J267" i="1"/>
  <c r="I267" i="1"/>
  <c r="J269" i="1"/>
  <c r="I269" i="1"/>
  <c r="J268" i="1"/>
  <c r="I268" i="1"/>
  <c r="J270" i="1"/>
  <c r="I270" i="1"/>
  <c r="J266" i="1"/>
  <c r="I266" i="1"/>
  <c r="J287" i="1"/>
  <c r="I287" i="1"/>
  <c r="J286" i="1"/>
  <c r="I286" i="1"/>
  <c r="J265" i="1"/>
  <c r="I265" i="1"/>
  <c r="J278" i="1"/>
  <c r="I278" i="1"/>
  <c r="J281" i="1"/>
  <c r="I281" i="1"/>
  <c r="J280" i="1"/>
  <c r="I280" i="1"/>
  <c r="J279" i="1"/>
  <c r="I279" i="1"/>
  <c r="J323" i="1"/>
  <c r="I323" i="1"/>
  <c r="J325" i="1"/>
  <c r="I325" i="1"/>
  <c r="J324" i="1"/>
  <c r="I324" i="1"/>
  <c r="J321" i="1"/>
  <c r="I321" i="1"/>
  <c r="J307" i="1"/>
  <c r="I307" i="1"/>
  <c r="J334" i="1"/>
  <c r="I334" i="1"/>
  <c r="J336" i="1"/>
  <c r="I336" i="1"/>
  <c r="J335" i="1"/>
  <c r="I335" i="1"/>
  <c r="J333" i="1"/>
  <c r="I333" i="1"/>
  <c r="J332" i="1"/>
  <c r="I332" i="1"/>
  <c r="J300" i="1"/>
  <c r="I300" i="1"/>
  <c r="J301" i="1"/>
  <c r="I301" i="1"/>
  <c r="J295" i="1"/>
  <c r="I295" i="1"/>
  <c r="J272" i="1"/>
  <c r="I272" i="1"/>
  <c r="J277" i="1"/>
  <c r="I277" i="1"/>
  <c r="J271" i="1"/>
  <c r="I271" i="1"/>
  <c r="J252" i="1"/>
  <c r="I252" i="1"/>
  <c r="J251" i="1"/>
  <c r="I251" i="1"/>
  <c r="J250" i="1"/>
  <c r="I250" i="1"/>
  <c r="J249" i="1"/>
  <c r="I249" i="1"/>
  <c r="J240" i="1"/>
  <c r="I240" i="1"/>
  <c r="I403" i="1" l="1"/>
  <c r="D39" i="6" s="1"/>
  <c r="J303" i="1"/>
  <c r="E32" i="6" s="1"/>
  <c r="I337" i="1"/>
  <c r="D36" i="6" s="1"/>
  <c r="I317" i="1"/>
  <c r="D34" i="6" s="1"/>
  <c r="I303" i="1"/>
  <c r="D32" i="6" s="1"/>
  <c r="I308" i="1"/>
  <c r="D33" i="6" s="1"/>
  <c r="I328" i="1"/>
  <c r="D35" i="6" s="1"/>
  <c r="J308" i="1"/>
  <c r="E33" i="6" s="1"/>
  <c r="J317" i="1"/>
  <c r="E34" i="6" s="1"/>
  <c r="J337" i="1"/>
  <c r="E36" i="6" s="1"/>
  <c r="J328" i="1"/>
  <c r="E35" i="6" s="1"/>
  <c r="I282" i="1"/>
  <c r="D31" i="6" s="1"/>
  <c r="J282" i="1"/>
  <c r="E31" i="6" s="1"/>
  <c r="J108" i="1"/>
  <c r="I108" i="1"/>
  <c r="J247" i="1"/>
  <c r="I247" i="1"/>
  <c r="J253" i="1"/>
  <c r="I253" i="1"/>
  <c r="J260" i="1"/>
  <c r="I260" i="1"/>
  <c r="J259" i="1"/>
  <c r="I259" i="1"/>
  <c r="J258" i="1"/>
  <c r="I258" i="1"/>
  <c r="J248" i="1"/>
  <c r="I248" i="1"/>
  <c r="J242" i="1"/>
  <c r="I242" i="1"/>
  <c r="J241" i="1"/>
  <c r="I241" i="1"/>
  <c r="J239" i="1"/>
  <c r="I239" i="1"/>
  <c r="I236" i="1"/>
  <c r="J238" i="1"/>
  <c r="I238" i="1"/>
  <c r="J237" i="1"/>
  <c r="I237" i="1"/>
  <c r="J236" i="1"/>
  <c r="J235" i="1"/>
  <c r="I235" i="1"/>
  <c r="J234" i="1"/>
  <c r="I234" i="1"/>
  <c r="E229" i="1"/>
  <c r="J229" i="1" s="1"/>
  <c r="E228" i="1"/>
  <c r="I228" i="1" s="1"/>
  <c r="E227" i="1"/>
  <c r="I227" i="1" s="1"/>
  <c r="J226" i="1"/>
  <c r="I226" i="1"/>
  <c r="J221" i="1"/>
  <c r="I221" i="1"/>
  <c r="J213" i="1"/>
  <c r="I213" i="1"/>
  <c r="J212" i="1"/>
  <c r="I212" i="1"/>
  <c r="J211" i="1"/>
  <c r="I211" i="1"/>
  <c r="J210" i="1"/>
  <c r="I210" i="1"/>
  <c r="J209" i="1"/>
  <c r="I209" i="1"/>
  <c r="J214" i="1"/>
  <c r="I214" i="1"/>
  <c r="J200" i="1"/>
  <c r="I200" i="1"/>
  <c r="J208" i="1"/>
  <c r="I208" i="1"/>
  <c r="J207" i="1"/>
  <c r="I207" i="1"/>
  <c r="J206" i="1"/>
  <c r="I206" i="1"/>
  <c r="J205" i="1"/>
  <c r="I205" i="1"/>
  <c r="J216" i="1"/>
  <c r="I216" i="1"/>
  <c r="J215" i="1"/>
  <c r="I215" i="1"/>
  <c r="J176" i="1"/>
  <c r="J174" i="1"/>
  <c r="E173" i="1"/>
  <c r="I173" i="1" s="1"/>
  <c r="E172" i="1"/>
  <c r="I172" i="1" s="1"/>
  <c r="E171" i="1"/>
  <c r="I171" i="1" s="1"/>
  <c r="I188" i="1"/>
  <c r="J188" i="1"/>
  <c r="E189" i="1"/>
  <c r="J189" i="1" s="1"/>
  <c r="E185" i="1"/>
  <c r="I185" i="1" s="1"/>
  <c r="J105" i="1"/>
  <c r="I105" i="1"/>
  <c r="J12" i="1"/>
  <c r="I12" i="1"/>
  <c r="J13" i="1"/>
  <c r="I13" i="1"/>
  <c r="J14" i="1"/>
  <c r="I14" i="1"/>
  <c r="J71" i="1"/>
  <c r="I71" i="1"/>
  <c r="J166" i="1"/>
  <c r="I166" i="1"/>
  <c r="J165" i="1"/>
  <c r="I165" i="1"/>
  <c r="J50" i="1"/>
  <c r="J49" i="1"/>
  <c r="I49" i="1"/>
  <c r="E195" i="1"/>
  <c r="J195" i="1" s="1"/>
  <c r="J194" i="1"/>
  <c r="E187" i="1"/>
  <c r="J187" i="1" s="1"/>
  <c r="E186" i="1"/>
  <c r="I186" i="1" s="1"/>
  <c r="E159" i="1"/>
  <c r="J159" i="1" s="1"/>
  <c r="E161" i="1"/>
  <c r="J161" i="1" s="1"/>
  <c r="E160" i="1"/>
  <c r="I160" i="1" s="1"/>
  <c r="E162" i="1"/>
  <c r="I162" i="1" s="1"/>
  <c r="J164" i="1"/>
  <c r="I164" i="1"/>
  <c r="J163" i="1"/>
  <c r="E183" i="1"/>
  <c r="J183" i="1" s="1"/>
  <c r="E184" i="1"/>
  <c r="J184" i="1" s="1"/>
  <c r="E182" i="1"/>
  <c r="I182" i="1" s="1"/>
  <c r="E158" i="1"/>
  <c r="J158" i="1" s="1"/>
  <c r="J204" i="1"/>
  <c r="I204" i="1"/>
  <c r="J203" i="1"/>
  <c r="I203" i="1"/>
  <c r="J202" i="1"/>
  <c r="I202" i="1"/>
  <c r="J201" i="1"/>
  <c r="I201" i="1"/>
  <c r="J48" i="1"/>
  <c r="I48" i="1"/>
  <c r="I174" i="1"/>
  <c r="I176" i="1"/>
  <c r="J181" i="1"/>
  <c r="I181" i="1"/>
  <c r="J449" i="1"/>
  <c r="I449" i="1"/>
  <c r="J148" i="1"/>
  <c r="I148" i="1"/>
  <c r="J147" i="1"/>
  <c r="I147" i="1"/>
  <c r="J146" i="1"/>
  <c r="I146" i="1"/>
  <c r="J145" i="1"/>
  <c r="I145" i="1"/>
  <c r="J138" i="1"/>
  <c r="I138" i="1"/>
  <c r="J137" i="1"/>
  <c r="I137" i="1"/>
  <c r="J140" i="1"/>
  <c r="I140" i="1"/>
  <c r="J139" i="1"/>
  <c r="I139" i="1"/>
  <c r="J136" i="1"/>
  <c r="I136" i="1"/>
  <c r="J135" i="1"/>
  <c r="I135" i="1"/>
  <c r="J134" i="1"/>
  <c r="I134" i="1"/>
  <c r="J133" i="1"/>
  <c r="I133" i="1"/>
  <c r="I128" i="1"/>
  <c r="J128" i="1"/>
  <c r="J124" i="1"/>
  <c r="I124" i="1"/>
  <c r="J127" i="1"/>
  <c r="I127" i="1"/>
  <c r="J126" i="1"/>
  <c r="I126" i="1"/>
  <c r="J125" i="1"/>
  <c r="I125" i="1"/>
  <c r="J123" i="1"/>
  <c r="I123" i="1"/>
  <c r="J111" i="1"/>
  <c r="I111" i="1"/>
  <c r="J83" i="1"/>
  <c r="I83" i="1"/>
  <c r="J82" i="1"/>
  <c r="I82" i="1"/>
  <c r="J118" i="1"/>
  <c r="I118" i="1"/>
  <c r="J117" i="1"/>
  <c r="I117" i="1"/>
  <c r="J116" i="1"/>
  <c r="I116" i="1"/>
  <c r="J58" i="1"/>
  <c r="I58" i="1"/>
  <c r="J153" i="1"/>
  <c r="I153" i="1"/>
  <c r="E87" i="1"/>
  <c r="J87" i="1" s="1"/>
  <c r="E86" i="1"/>
  <c r="I86" i="1" s="1"/>
  <c r="E89" i="1"/>
  <c r="J89" i="1" s="1"/>
  <c r="E85" i="1"/>
  <c r="I85" i="1" s="1"/>
  <c r="E90" i="1"/>
  <c r="J90" i="1" s="1"/>
  <c r="E84" i="1"/>
  <c r="J84" i="1" s="1"/>
  <c r="J92" i="1"/>
  <c r="I92" i="1"/>
  <c r="J91" i="1"/>
  <c r="I91" i="1"/>
  <c r="J88" i="1"/>
  <c r="I88" i="1"/>
  <c r="J100" i="1"/>
  <c r="I100" i="1"/>
  <c r="J99" i="1"/>
  <c r="I99" i="1"/>
  <c r="J98" i="1"/>
  <c r="I98" i="1"/>
  <c r="J97" i="1"/>
  <c r="I97" i="1"/>
  <c r="J81" i="1"/>
  <c r="I81" i="1"/>
  <c r="J80" i="1"/>
  <c r="I80" i="1"/>
  <c r="J110" i="1"/>
  <c r="I110" i="1"/>
  <c r="J109" i="1"/>
  <c r="I109" i="1"/>
  <c r="J107" i="1"/>
  <c r="I107" i="1"/>
  <c r="J106" i="1"/>
  <c r="I106" i="1"/>
  <c r="J51" i="1" l="1"/>
  <c r="E9" i="6" s="1"/>
  <c r="J171" i="1"/>
  <c r="J172" i="1"/>
  <c r="J173" i="1"/>
  <c r="I254" i="1"/>
  <c r="D29" i="6" s="1"/>
  <c r="I112" i="1"/>
  <c r="D15" i="6" s="1"/>
  <c r="J112" i="1"/>
  <c r="E15" i="6" s="1"/>
  <c r="J254" i="1"/>
  <c r="E29" i="6" s="1"/>
  <c r="I195" i="1"/>
  <c r="J261" i="1"/>
  <c r="E30" i="6" s="1"/>
  <c r="I261" i="1"/>
  <c r="D30" i="6" s="1"/>
  <c r="I243" i="1"/>
  <c r="D28" i="6" s="1"/>
  <c r="J243" i="1"/>
  <c r="E28" i="6" s="1"/>
  <c r="I229" i="1"/>
  <c r="I230" i="1" s="1"/>
  <c r="D27" i="6" s="1"/>
  <c r="J228" i="1"/>
  <c r="J227" i="1"/>
  <c r="J222" i="1"/>
  <c r="E26" i="6" s="1"/>
  <c r="I222" i="1"/>
  <c r="D26" i="6" s="1"/>
  <c r="J217" i="1"/>
  <c r="E25" i="6" s="1"/>
  <c r="I217" i="1"/>
  <c r="D25" i="6" s="1"/>
  <c r="I189" i="1"/>
  <c r="J182" i="1"/>
  <c r="I50" i="1"/>
  <c r="I51" i="1" s="1"/>
  <c r="D9" i="6" s="1"/>
  <c r="I194" i="1"/>
  <c r="J185" i="1"/>
  <c r="I187" i="1"/>
  <c r="I159" i="1"/>
  <c r="J160" i="1"/>
  <c r="I84" i="1"/>
  <c r="I67" i="1" s="1"/>
  <c r="D11" i="6" s="1"/>
  <c r="I161" i="1"/>
  <c r="I163" i="1"/>
  <c r="I184" i="1"/>
  <c r="J162" i="1"/>
  <c r="I158" i="1"/>
  <c r="I90" i="1"/>
  <c r="J196" i="1"/>
  <c r="E24" i="6" s="1"/>
  <c r="J452" i="1"/>
  <c r="E41" i="6" s="1"/>
  <c r="I183" i="1"/>
  <c r="J186" i="1"/>
  <c r="I452" i="1"/>
  <c r="D41" i="6" s="1"/>
  <c r="I177" i="1"/>
  <c r="D22" i="6" s="1"/>
  <c r="I149" i="1"/>
  <c r="D19" i="6" s="1"/>
  <c r="J149" i="1"/>
  <c r="E19" i="6" s="1"/>
  <c r="J141" i="1"/>
  <c r="E18" i="6" s="1"/>
  <c r="I141" i="1"/>
  <c r="D18" i="6" s="1"/>
  <c r="J129" i="1"/>
  <c r="E17" i="6" s="1"/>
  <c r="I129" i="1"/>
  <c r="D17" i="6" s="1"/>
  <c r="J119" i="1"/>
  <c r="E16" i="6" s="1"/>
  <c r="I119" i="1"/>
  <c r="D16" i="6" s="1"/>
  <c r="I154" i="1"/>
  <c r="D20" i="6" s="1"/>
  <c r="J154" i="1"/>
  <c r="E20" i="6" s="1"/>
  <c r="I101" i="1"/>
  <c r="D14" i="6" s="1"/>
  <c r="J85" i="1"/>
  <c r="J67" i="1" s="1"/>
  <c r="E11" i="6" s="1"/>
  <c r="I87" i="1"/>
  <c r="J101" i="1"/>
  <c r="E14" i="6" s="1"/>
  <c r="I89" i="1"/>
  <c r="J86" i="1"/>
  <c r="I167" i="1" l="1"/>
  <c r="D21" i="6" s="1"/>
  <c r="J167" i="1"/>
  <c r="E21" i="6" s="1"/>
  <c r="J177" i="1"/>
  <c r="E22" i="6" s="1"/>
  <c r="I196" i="1"/>
  <c r="D24" i="6" s="1"/>
  <c r="J230" i="1"/>
  <c r="E27" i="6" s="1"/>
  <c r="I190" i="1"/>
  <c r="D23" i="6" s="1"/>
  <c r="J190" i="1"/>
  <c r="E23" i="6" s="1"/>
  <c r="J75" i="1" l="1"/>
  <c r="I75" i="1"/>
  <c r="I72" i="1"/>
  <c r="J72" i="1"/>
  <c r="J74" i="1"/>
  <c r="I74" i="1"/>
  <c r="J73" i="1"/>
  <c r="I73" i="1"/>
  <c r="J34" i="1"/>
  <c r="I34" i="1"/>
  <c r="J33" i="1"/>
  <c r="I33" i="1"/>
  <c r="B4" i="4"/>
  <c r="B3" i="6" s="1"/>
  <c r="B3" i="1" s="1"/>
  <c r="B3" i="4"/>
  <c r="J76" i="1" l="1"/>
  <c r="I76" i="1"/>
  <c r="J11" i="1"/>
  <c r="I11" i="1"/>
  <c r="J10" i="1"/>
  <c r="I10" i="1"/>
  <c r="J9" i="1"/>
  <c r="I9" i="1"/>
  <c r="J15" i="1"/>
  <c r="I15" i="1"/>
  <c r="J8" i="1"/>
  <c r="I8" i="1"/>
  <c r="I32" i="1"/>
  <c r="J32" i="1"/>
  <c r="I35" i="1"/>
  <c r="J35" i="1"/>
  <c r="J57" i="1"/>
  <c r="I57" i="1"/>
  <c r="J56" i="1"/>
  <c r="I56" i="1"/>
  <c r="J39" i="1" l="1"/>
  <c r="E8" i="6" s="1"/>
  <c r="J93" i="1"/>
  <c r="E13" i="6" s="1"/>
  <c r="E12" i="6"/>
  <c r="I93" i="1"/>
  <c r="D13" i="6" s="1"/>
  <c r="D12" i="6"/>
  <c r="I39" i="1"/>
  <c r="D8" i="6" s="1"/>
  <c r="I16" i="1"/>
  <c r="D6" i="6" s="1"/>
  <c r="J59" i="1"/>
  <c r="E10" i="6" s="1"/>
  <c r="J16" i="1"/>
  <c r="E6" i="6" s="1"/>
  <c r="I59" i="1"/>
  <c r="D10" i="6" s="1"/>
  <c r="E49" i="6" l="1"/>
  <c r="D49" i="6"/>
  <c r="D50" i="6" l="1"/>
  <c r="D51" i="6" s="1"/>
  <c r="D52" i="6" s="1"/>
</calcChain>
</file>

<file path=xl/sharedStrings.xml><?xml version="1.0" encoding="utf-8"?>
<sst xmlns="http://schemas.openxmlformats.org/spreadsheetml/2006/main" count="1756" uniqueCount="553">
  <si>
    <t>M23-003-1.1.2</t>
  </si>
  <si>
    <t>Egyszeres húzott, hornyolt  tetőcserép fedésnél, hófogó- és biztonsági rendszer kiegészítők  elhelyezése tetőfelületen TONDACH fém hófogó hornyolt tetőcseréphez C 380</t>
  </si>
  <si>
    <t>Taréjgerinc készítése a rendszerhez tartozó kúpelemmel, gerincalátéttel</t>
  </si>
  <si>
    <t>Élgerinc készítése a rendszerhez tartozó kúpelemmel, gerincalátéttel</t>
  </si>
  <si>
    <t>TÉTELES TERVEZŐI KÖLTSÉGVETÉS</t>
  </si>
  <si>
    <t>Ssz.</t>
  </si>
  <si>
    <t>Tételszám</t>
  </si>
  <si>
    <t>21-011-11.8</t>
  </si>
  <si>
    <t>21-011-12</t>
  </si>
  <si>
    <t>31-000-12.3</t>
  </si>
  <si>
    <t>31-000-13.2</t>
  </si>
  <si>
    <t>35-000-1.1</t>
  </si>
  <si>
    <t>35-000-2.1</t>
  </si>
  <si>
    <t>35-000-4</t>
  </si>
  <si>
    <t>36-000-1.3</t>
  </si>
  <si>
    <t>36-000-1.4</t>
  </si>
  <si>
    <t>36-000-18</t>
  </si>
  <si>
    <t>42-000-1.1.1</t>
  </si>
  <si>
    <t>43-000-1</t>
  </si>
  <si>
    <t>43-000-5</t>
  </si>
  <si>
    <t>43-000-7</t>
  </si>
  <si>
    <t>44-000-1.2</t>
  </si>
  <si>
    <t>45-000-2.4</t>
  </si>
  <si>
    <t>48-000-1.1</t>
  </si>
  <si>
    <t>48-000-26</t>
  </si>
  <si>
    <t>K</t>
  </si>
  <si>
    <t>M21-011-1.2.1</t>
  </si>
  <si>
    <t>31-032-1.1.2</t>
  </si>
  <si>
    <t xml:space="preserve">m      </t>
  </si>
  <si>
    <t>Födémfeltöltések bontása, nehéz feltöltések bontása homokból, kavicsból,  testsűrűség 1500 kg/mł felett</t>
  </si>
  <si>
    <t>Beton aljzatok, járdák bontása 10 cm vastagságig, kavicsbetonból, salakbetonból</t>
  </si>
  <si>
    <t xml:space="preserve">db     </t>
  </si>
  <si>
    <t>m</t>
  </si>
  <si>
    <t>db</t>
  </si>
  <si>
    <t>fm</t>
  </si>
  <si>
    <t>Tétel szövege</t>
  </si>
  <si>
    <t>Menny.</t>
  </si>
  <si>
    <t>Egység</t>
  </si>
  <si>
    <t>Anyag egységár</t>
  </si>
  <si>
    <t>Anyag összesen</t>
  </si>
  <si>
    <t>Építési törmelék konténeres elszállítása, lerakása, lerakóhelyi díjjal</t>
  </si>
  <si>
    <t xml:space="preserve">m3     </t>
  </si>
  <si>
    <t>Munkahelyi depóniából építési törmelék konténerbe rakása,  kézi erővel, önálló munka esetén elszámolva, konténer szállítás nélkül</t>
  </si>
  <si>
    <t xml:space="preserve">m2     </t>
  </si>
  <si>
    <t>Lefolyó csatorna bontása 50 cm kiterített szélességig</t>
  </si>
  <si>
    <t>Fa nyílászáró szerkezetek bontása,  ajtó, ablak vagy kapu</t>
  </si>
  <si>
    <t xml:space="preserve">m2   </t>
  </si>
  <si>
    <t>m2</t>
  </si>
  <si>
    <t>Teljes felületen hegesztett,  olvasztott vagy ragasztott bitumenes lemez szigetelés, páratechnikai vagy párazáró réteg bontása, egy réteg lemez esetén, vízszintes felületről</t>
  </si>
  <si>
    <t>Leterheléssel rögzített vagy rögzítés nélküli hőszigetelő lemezek bontása, vízszintes felületről</t>
  </si>
  <si>
    <t>klt</t>
  </si>
  <si>
    <t>lm3</t>
  </si>
  <si>
    <t>Festés előtti padlóburkolat védelme ( pl : hullámpapírral )</t>
  </si>
  <si>
    <t>Festés előtti nyílászárók védelme</t>
  </si>
  <si>
    <t>41-003-29.3-0115319</t>
  </si>
  <si>
    <t>ÁLTALÁNOS LEÍRÁS A KÖLTSÉGVETÉSHEZ</t>
  </si>
  <si>
    <t>KÉSZÜLT :</t>
  </si>
  <si>
    <t>Munkanem megnevezése</t>
  </si>
  <si>
    <t>Anyag összege</t>
  </si>
  <si>
    <t>Díj összege</t>
  </si>
  <si>
    <t>Nettó anyag és díj összesen :</t>
  </si>
  <si>
    <t>Nettó anyag + díj összesen :</t>
  </si>
  <si>
    <t>ÁFA 27 %</t>
  </si>
  <si>
    <t>Bruttó anyag + díj összesen :</t>
  </si>
  <si>
    <t>Ssz</t>
  </si>
  <si>
    <t>Fa tetőszerkezet bontása 0,036 m3/m2 famennyiségig</t>
  </si>
  <si>
    <t>Tetőlécezés bontása bármely egyszeres hornyolt cserépfedés alatt</t>
  </si>
  <si>
    <t>Tetődeszkázat bontása</t>
  </si>
  <si>
    <t>Vakolat leverése homlokzatról 2,5 cm vastagságig</t>
  </si>
  <si>
    <t>Vakolat leverése lábazati cementvakolat 5 cm vastagságig</t>
  </si>
  <si>
    <t>m3</t>
  </si>
  <si>
    <t>kg</t>
  </si>
  <si>
    <t>35-004-1.2</t>
  </si>
  <si>
    <t>35-004-1.3</t>
  </si>
  <si>
    <t xml:space="preserve">Fejtett föld felrakása szállítójárműre géppel, talajosztály I-IV. talaj és szállítása, lerakóhelyi díjjal  </t>
  </si>
  <si>
    <t>Munkaárok földkiemelése közművesített területen, gépi erővel, kiegészítő kézi munkával, bármely konzisztenciájú, I-IV. osztályú talajban, alapozás részére</t>
  </si>
  <si>
    <t>M21-003-5.1.2.3</t>
  </si>
  <si>
    <t>91-001-1.2.2.1.2</t>
  </si>
  <si>
    <t>91-001-2.2.2.2</t>
  </si>
  <si>
    <t>M91-003-1.2.1.1.1.2</t>
  </si>
  <si>
    <t>Cseppentőszegély elhelyezése, szaruzatra rögzítve , tetőszegély</t>
  </si>
  <si>
    <t>35-003-1.1-0410024</t>
  </si>
  <si>
    <t>Tetőlécezés hornyolt cserépfedés alá Fenyő tetőléc 3-6,5 m 25x50 mm</t>
  </si>
  <si>
    <t>35-003-1.6</t>
  </si>
  <si>
    <t>Tetőlécezés tetőfelület ellenlécezésének elkészítése</t>
  </si>
  <si>
    <t>35-003-3-0410051</t>
  </si>
  <si>
    <t xml:space="preserve">Gerincléc elhelyezése gerincléctartóra, taréjgerincgerincképzésnél </t>
  </si>
  <si>
    <t>41-003-29.3-0115318</t>
  </si>
  <si>
    <t>41-003-29.31-0194019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</si>
  <si>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</si>
  <si>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</si>
  <si>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</si>
  <si>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</si>
  <si>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</si>
  <si>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</si>
  <si>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</si>
  <si>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</si>
  <si>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</si>
  <si>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</si>
  <si>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</si>
  <si>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</si>
  <si>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</si>
  <si>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</si>
  <si>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</si>
  <si>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</si>
  <si>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</si>
  <si>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</si>
  <si>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</si>
  <si>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</si>
  <si>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</si>
  <si>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</si>
  <si>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</si>
  <si>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</si>
  <si>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</si>
  <si>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</si>
  <si>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</si>
  <si>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</si>
  <si>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</si>
  <si>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</si>
  <si>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</si>
  <si>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</si>
  <si>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</si>
  <si>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</si>
  <si>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</si>
  <si>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</si>
  <si>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</si>
  <si>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</si>
  <si>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</si>
  <si>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</si>
  <si>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</si>
  <si>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</si>
  <si>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</si>
  <si>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MUNKANEM összesen :</t>
  </si>
  <si>
    <t>KÖLTSÉGVETÉS ÖSSZESÍTŐ</t>
  </si>
  <si>
    <t>ÉPÍTÉSZ TERVEZŐ:</t>
  </si>
  <si>
    <t>JASSÓ Építészműhely Kft.</t>
  </si>
  <si>
    <t>2000 Szentendre, Aradi utca 10.</t>
  </si>
  <si>
    <t>MEGRENDELŐ:</t>
  </si>
  <si>
    <t>KÉSZÜLT 2000 SZENTENDRE, RÁKÓCZ UTCA 1. SZÁM ALATTI</t>
  </si>
  <si>
    <t>Szentendre Város Önkormányzata</t>
  </si>
  <si>
    <t>2000 Szentendre, Városház tér 3.</t>
  </si>
  <si>
    <t>Budapest, 2018. március</t>
  </si>
  <si>
    <t>Az egyes tételeknél és munkanemeknél, valamint a főösszesítőben szereplő képletek ellenőrizendők.</t>
  </si>
  <si>
    <t>A felsorolt anyagok csak építész javaslatok, azzal egyenértékű termékkel helyettesíthetők, azzal a kitétellel, hogy mindenben meg kell felelniük a vonatkozó műszaki leírásában szereplő arculati kialakításnak.</t>
  </si>
  <si>
    <t>A konkrét termék kiválasztása során a Tervezővel egyeztetni kell.</t>
  </si>
  <si>
    <t>Az alkalmazandó termékek ( pl : belső nyílászárók, lakatos- és üveg szerkezetek, burkolatok, stb ) csak bemutatott minta után építhetők be.</t>
  </si>
  <si>
    <t>Jelen költségvetés csak az építészeti és tartószerkezeti, valamint a gépészeti munkákat tartalmazza, az elektromos munkák és az azokhoz tartozó szerelő kőműves munkák külön költségvetésben szerepelnek.</t>
  </si>
  <si>
    <t>A költségvetés együtt kezelendő a műszaki leírással ( anyagkiírás ), a tervekkel, konszignációkkal, a statikai és a faanyagvédelmi szakvéleménnyel.</t>
  </si>
  <si>
    <t>Díj összesen</t>
  </si>
  <si>
    <t>Díj egységár</t>
  </si>
  <si>
    <t>12-004-6</t>
  </si>
  <si>
    <t>Vízhálózat kiépítési költsége és Vízdíj, építés ideje alatt</t>
  </si>
  <si>
    <t>Építési tábla költsége</t>
  </si>
  <si>
    <t>12-005-8.2</t>
  </si>
  <si>
    <t>Felvonulási csatlakozóhely kiépítése főkapcsolóval és felhasznált elektromos energia költsége az építés ideje alatt</t>
  </si>
  <si>
    <t>12-011-1.1-0025002</t>
  </si>
  <si>
    <t>Mobil WC bérleti díj elszámolása, szállítással, heti karbantartással</t>
  </si>
  <si>
    <t>12-012-1.1.1-0025002</t>
  </si>
  <si>
    <t>Konténer bérleti díj elszámolása, raktár konténer, 10,00 m2 alapterületig Raktár konténer, 10,00 m2-ig</t>
  </si>
  <si>
    <t>19-010-1.11.4</t>
  </si>
  <si>
    <t>Általános teendők megvalósulás szakaszában, behajtási engedély díja,</t>
  </si>
  <si>
    <t>19-010-1.11.1.1</t>
  </si>
  <si>
    <t>Általános teendők megvalósulás szakaszában, ellenőrző mérések, épületek geodéziai felmérése - statikai szakvélemény szerint</t>
  </si>
  <si>
    <t>19-090-1</t>
  </si>
  <si>
    <t>Építmények átadás előtti utolsó takarítása (pipere) a nettó m2-re vetítve</t>
  </si>
  <si>
    <t>1. FELVONULÁSI LÉTESÍTMÉNYEK</t>
  </si>
  <si>
    <t>9. PINCE MEGERŐSÍTÉSEK</t>
  </si>
  <si>
    <t>3. KÖLTSÉGTÉRÍTÉSEK</t>
  </si>
  <si>
    <t>7. BONTÁS ÉS SITT ELSZÁLLÍTÁS</t>
  </si>
  <si>
    <t>Pinceszinti 11. jelű fa oszlop csonkolása a korhadt szakaszon kb 50cm magasságig</t>
  </si>
  <si>
    <t>Kőfalba épített kivágott faoszlop helyének visszafalazása a meglévő falazat kőanyagával azonos kőből</t>
  </si>
  <si>
    <t>Csonkolt faoszlop végek vízfelvételének megakadályozása kent szigetelés készítésével a felüregben</t>
  </si>
  <si>
    <t>35-011-1.1.1-0251505</t>
  </si>
  <si>
    <t>42-090-9.8.1-0212202</t>
  </si>
  <si>
    <t>Csonkolt fa oszlopok mélyvédelme furatok készítésével és háromszori feltöltésével Anti fungi plusz 50-70ml/dm3 anyaggal -faanyagvédelmi szakvélemény szerint</t>
  </si>
  <si>
    <t>12. PINCE SZERKEZETI ELEMEK</t>
  </si>
  <si>
    <t>10. NEDVESSÉG ELLENI KÜLSŐ OLDALI VÉDELEM</t>
  </si>
  <si>
    <t>11. PINCE FELETTI FÖDÉM FELTÁRÁS ÉS PADLÓRÉTEGREND ELTÁVOLÍTÁSA</t>
  </si>
  <si>
    <t>62-001-3.1</t>
  </si>
  <si>
    <t>62-003-2.1-0210011</t>
  </si>
  <si>
    <t>Kockakő burkolat bontása két sor szélességben, homokos kavicságyazattal (lábazat vakolat készítése miatt)</t>
  </si>
  <si>
    <t>Kockakő burkolat készítése meglévő kövekből, földre /védőrétegre/ fektetve, bontott kőből, sérült elemek pótlásával, vízzáró cementhabarcs fugázással, 2%-os kifelé lejtésben, falcsatlakozásánál műgyantával tömítve</t>
  </si>
  <si>
    <t>36-005-3.1-0415525</t>
  </si>
  <si>
    <t>36-012-1.4-0418529</t>
  </si>
  <si>
    <t>Vízzáró, légáteresztő vékony- vagy javítóvakolat készítése kézi felhordással, szárazhabarcsból, vízszintes vagy függőleges felületen, pl. KEIM Porosan- Trass-Zementputz és Trass-Sanierputz-NP és KEIM Porosan Dichtungsschlamme (Lábazat)</t>
  </si>
  <si>
    <t>36-012-2.2.1.1-0148696</t>
  </si>
  <si>
    <t>Vakolat simítása, előkevert gyári szárazhabarcsból, vékonyvakolatok, homlokzatfestékek, belső festékek alá, 4 mm vastagságig kézi felhordással (a gyártó által megadott kg/m2/mm rétegvastagsággal) pl. KEIM Sanierputz Fein</t>
  </si>
  <si>
    <t>47-010-2.2.1-0159378</t>
  </si>
  <si>
    <t>Enyhén nedvszívó vagy sima falfelületek  tapadásközvetítő alapozása, szilikát káli-vízüveg alapú kvarchomok töltésű alapozóval, tagolt felületen pl: KEIM Contact-Plus</t>
  </si>
  <si>
    <t>47-013-3.1.1.1.1.1-0159376</t>
  </si>
  <si>
    <t>Szilikát festések, káli-vízüveg kötőanyagú vízbázisú,  magas vízgőz áteresztő képességű homlokzatfestés, új vagy régi lekapart, előkészített alapfelületen, vakolaton, két rétegben, egy vagy több színben, tagolt sima felületen szilikát homlokzatfesték, színes (pl:  KEIM Granital) Homlokzatfestés színei kivitelezés megkezdése előtt mintafelület festéssel véglegesítendők!</t>
  </si>
  <si>
    <t>35-000-10</t>
  </si>
  <si>
    <t>Bontott téglaburkolat deponálása</t>
  </si>
  <si>
    <t>Faragott kő- és téglaburkolatok bontása,
padlóburkolat, lapjára fektetett kisméretű vagy üreges padlástégla - óvatos bontás későbbi felhasználásra alkalmas módon</t>
  </si>
  <si>
    <t>Faragott kő- és téglaburkolatok bontása, padlóburkolat, lapjára fektetett kisméretű vagy üreges padlástégla bontása kavicságyazattal (lábazat vakolat készítése miatt) - pincebejárat előtere</t>
  </si>
  <si>
    <t>Padlóburkolat készítése előzőleg kibontott téglából, cementes mészhabarcsba fektetve, 8 cm vastag kavics szűrőréteggel, homokba ágyazva, a sérült elemek pótlásával, cementes mészhabarcs hézagkiöntéssel</t>
  </si>
  <si>
    <t>42-002-1.1.1.2-0110001</t>
  </si>
  <si>
    <t>Födémdeszkázás cseréje, 24 mm vastag felső deszkázás cseréje a sérült részeken</t>
  </si>
  <si>
    <t>35-080-2.1</t>
  </si>
  <si>
    <t>e.i.m2</t>
  </si>
  <si>
    <t>Fa födémek, áthidalók, gerendák, oszlopok és deszkázat felületelőkészítése védőkezeléshez</t>
  </si>
  <si>
    <t>Deszkázás készítése meglévő deszkafödém tetejére, 3cm vtg deszkából, eltolt takarással tartógerendázatra feltámasztva, gerendák felett toldva</t>
  </si>
  <si>
    <t>42-002-1.1.1.1-0110001</t>
  </si>
  <si>
    <t>Padlóburkolat készítése előzőleg kibontott téglából, a sérült elemek pótlásával, változó magasságú homokágyazattal</t>
  </si>
  <si>
    <t>47-013-31.6.1.3-0213727</t>
  </si>
  <si>
    <t>42-091-12.1-0213707</t>
  </si>
  <si>
    <t>Tégla felületek tisztítása Remmers Alkutex szennyeződés eltávolítóval</t>
  </si>
  <si>
    <t>Faanyag gomba és rovarkártevő elleni megelőző védelme új faanyagon áztatásos technológiával felhordott anyaggal. Javasolt védőszer: Adolit BQ 20 200ml/m2</t>
  </si>
  <si>
    <t>Faanyag gomba és rovarkártevő elleni megelőző védelme meglévő faanyagon mázolási technológiával felhordott anyaggal. Javasolt védőszer: Adolit BQ 20 200ml/m2</t>
  </si>
  <si>
    <t>35-011-1.1.2-0251505</t>
  </si>
  <si>
    <t>35-011-1.2.1-0251506</t>
  </si>
  <si>
    <t>Faanyag gomba és rovarkártevő elleni megszűntető védelme meglévő faanyagon mázolási technológiával felhordott anyaggal. Fallal érintkező fafelületek kezelésére Javasolt védőszer: Anti fungi plusz 200ml/m2</t>
  </si>
  <si>
    <t>31-090-50417984</t>
  </si>
  <si>
    <t>31-090-1.2.1-0417985</t>
  </si>
  <si>
    <t>Beton- vagy vasbeton szerkezetek vékony kiegyenlítése, felületi javítása gyári szárazhabarccsal, betonsimító habarcs felhordása kézi felület-előkészítéssel, 
SAKRET Rekocrete PCC szálerősített betonjavító habarcs - betonpadló és lépcsőfok</t>
  </si>
  <si>
    <t>31-051-9.1.2-0222022</t>
  </si>
  <si>
    <t>Friss betonfelület vegyszeres utókezelése
kézi felhordással, utókezelőszer betonfelületekhez
Remmers Funcosil SNL impregnálószer - betonpadló és lépcsőfok</t>
  </si>
  <si>
    <t>Fa-, hézagmentes műanyag- és szőnyegburkolatok bontása, fapadló burkolatok, hajópadló 22 mm vastag deszkából vagy rövid svéd padló</t>
  </si>
  <si>
    <t>42-000-3.1.2</t>
  </si>
  <si>
    <t>Bontott fa padló burkolat, javítása és visszahelyezése a felújított betonpadlóra, a sérült elemek pótlásával</t>
  </si>
  <si>
    <t>42-042-2.1-0120101</t>
  </si>
  <si>
    <t>Felület-előkészítés meglévő cementkötésű aljzat tisztítása, laza vagy szennyezett felületrészek eltávolítása, 3 mm vastagságig, betoncsiszolóval -  betonpadló és lépcsőfok</t>
  </si>
  <si>
    <t>Beton és vasbeton szerkezetek felületi javítása előtti alapozó, korróziógátló vagy kötőréteg felhordása 1 rétegben
SAKRET Rekocrete MKH korrózióvédő és tapadóhíd - betonpadló és lépcsőfok</t>
  </si>
  <si>
    <t>44-090-1.3-0000001</t>
  </si>
  <si>
    <t>44-090-1.3-0000002</t>
  </si>
  <si>
    <t>44-090-1.3-0000003</t>
  </si>
  <si>
    <t>47-000-4.1.4-0000001</t>
  </si>
  <si>
    <t>47-000-7.1.1.2-0214002</t>
  </si>
  <si>
    <t>47-021-21.3.1-0000001</t>
  </si>
  <si>
    <t>47-031-3.18.2-0214111</t>
  </si>
  <si>
    <t>Külső fafelületek faanyagvédelme, természetes alapú por alakú, bio favédőszerrel, tagolt felületen Remmers Aidol FPC-40/FPE-30 vízben oldódó fixálódó favédőszer, színkollekció szerint, 2310</t>
  </si>
  <si>
    <t>47-031-3.15.5.2.2-0252518</t>
  </si>
  <si>
    <t>Meglévő mindenféle nyílászáró szerkezet javítása  150/139cm kétszárnyú pince ajtó: a hiányzó fa szerkezeti részek pótlandók, vasalatok tisztítandók, beállítandók, zárszerkezet javítandó. (Felületképzés külön tételben kiírva!)</t>
  </si>
  <si>
    <t>Meglévő mindenféle nyílászáró szerkezet javítása  124/184cm egyszárnyú bejárati kapu: a hiányzó fa szerkezeti részek pótlandók, vasalatok tisztítandók, beállítandók, zárszerkezet javítandó. (Felületképzés külön tételben kiírva!)</t>
  </si>
  <si>
    <t>Új plexilapok elhelyezése rozsdamentes acél távtartókkal a jelenlegi kialakítással azonos geometriával</t>
  </si>
  <si>
    <t>Külső fafelületek mázolása fa nyílászáró szerkezeten, színtelen műgyantalakkal vagy színes lazúr bevonóanyaggal, három rétegben, tagolt felületen
Remmers favédő vékonylazúr</t>
  </si>
  <si>
    <t>Acélfelületek korróziógátló alapozása,  közbenső és átvonó festése műgyanta kötőanyagú, oldószeres festékkel (ajtó rács, nyílászáró vasalat) pl. Remmers RAL 9011 matt fekete színben</t>
  </si>
  <si>
    <t>Acélfelületek mázolásának előkészítő és részmunkái; régi olajfesték eltávolítása, kézi rozsdamentesítés, (ajtó rács, nyílászáró vasalat)</t>
  </si>
  <si>
    <t>13. PINCE FAANYAGVÉDELEM</t>
  </si>
  <si>
    <t>14. PINCE PADLÓ NEDVESSÉG ELLENI VÉDELME</t>
  </si>
  <si>
    <t>15. PINCE NYÍLÁSZÁRÓ JAVÍTÁS</t>
  </si>
  <si>
    <t>Épületszerkezeti feltárások készítése a bontási munkálatok során - statikai szakvélemény és építész műleírás szerint szerint</t>
  </si>
  <si>
    <t>16. FÖLDSZINTI NYÍLÁSKIVÁLTÁSOK ÉS SZERKEZETI ELEMEK MEGERŐSÍTÉSE</t>
  </si>
  <si>
    <t>17. FÖLDSZINTI FAANYAGVÉDELEM</t>
  </si>
  <si>
    <t>18. FÖLDSZINTI KÜLSŐ FELÜLETKÉPZÉS</t>
  </si>
  <si>
    <t>19. FÖLDSZINTI BELSŐ FELÜLETKÉPZÉS</t>
  </si>
  <si>
    <t>20. FÖLDSZINTI KÜLSŐ ÉS BELSŐ NEDVESSÉG ELLENI VÉDELEM</t>
  </si>
  <si>
    <t>21. FÖLDSZINTI HOMLOKZAT JAVÍTÁS</t>
  </si>
  <si>
    <t>22. FÖLDSZINTI NYÍLÁSZÁRÓ JAVÍTÁS</t>
  </si>
  <si>
    <t>A kivitelezés során feltárt károsodott falszerkezetek megerősítése statikus helyszíni utasításai alapján</t>
  </si>
  <si>
    <t>Vályog nyíláskiváltások javítása kézi felhordással, sárvakolattal (tapasztás), 3 cm vastag agyaghabarccsal</t>
  </si>
  <si>
    <t>36-001-1.4.1</t>
  </si>
  <si>
    <t>Falfelület tégla és kő fugáinak kikaparása 2 cm mélységben</t>
  </si>
  <si>
    <t>Falfelület tégla és kő újrafugázása 2 cm mélységben javított mészhabarccsal</t>
  </si>
  <si>
    <t>Szellőző, falszárító felújító vakolat készítése, erős (magas) só és nedvességtartalom esetén WTA rendszerben, kézi felhordással, szárazhabarcsból, felületelőkészítéssel (alapozó, előfröcskölő, gúz), alsó, felső vakolatréteggel, összesen 3 cm vastagságban.  pl. KEIM Porosan-Ausgleichtputz-NP alapvakolat és Trass-Sanierputz-NP kiegyenlítővakolat</t>
  </si>
  <si>
    <t>Falfelület tégla és kő burkolat fugáinak kikaparása 2 cm mélységben</t>
  </si>
  <si>
    <t>Falfelület tégla és kő burkolat újrafugázása 2 cm mélységben javított mészhabarccsal</t>
  </si>
  <si>
    <t>Paticsfal lécezésének és vesszőfonatának javítása</t>
  </si>
  <si>
    <t>Paticsfal és vályogfal agyag tapasztás javítása</t>
  </si>
  <si>
    <t>15-012-6.2</t>
  </si>
  <si>
    <t>Homlokzati csőállvány állítása állványcsőből mint munkaállvány, szintenkénti pallóterítéssel, korláttal, lábdeszkával, kétlábas, 0,60-0,90 m padlószélességgel, munkapadló távolság 2,00 m, 2,00 kN/m2 terhelhetőséggel, állványépítés MSZ és alkalmazástechnikai kézikönyv szerint</t>
  </si>
  <si>
    <t>15-012-25.1</t>
  </si>
  <si>
    <t>Védőfüggöny szerelése állványszerkezetre, műanyag hálóból</t>
  </si>
  <si>
    <t>Bakállvány készítése pallóterítéssel, vasbakból, 2,00 kN/m˛ terhelhetőséggel</t>
  </si>
  <si>
    <t>15-012-33.1</t>
  </si>
  <si>
    <t>42-091-6.1.1</t>
  </si>
  <si>
    <t>Festék eltávolítása homlokzati felületekről; Homlokzatfesték eltávolítása, sima homlokzatvakolatról JOS eljárással, 2.0-2.5 bar üstnyomással</t>
  </si>
  <si>
    <t>Impregnálás (hidrofóbizáló anyaggal), oldószerben szegény hidrofóbizáló réteg felhordása, kis pórusú durva felületű vagy tagolt terméskő vagy tégla esetén Remmers Funcosil SNL impregnálóval</t>
  </si>
  <si>
    <t>Terméskő vagy tégla felületek tisztítása Remmers Alkutex szennyeződés eltávolítóval</t>
  </si>
  <si>
    <t>Mészfestések, hagyományos, helyszínen oltott mészből készített falfestékkel, három rétegben, fehér színben</t>
  </si>
  <si>
    <t>47-013-1.1.1.1.3</t>
  </si>
  <si>
    <t>Impregnálás (hidrofóbizáló anyaggal), oldószerben szegény hidrofóbizáló réteg felhordása, kis pórusú durva felületű vagy tagolt tégla esetén Remmers Funcosil SNL impregnálóval</t>
  </si>
  <si>
    <t>Mechanikai rögzítésű hőszigetelő lemezek bontása, függőleges vagy ferde felületről</t>
  </si>
  <si>
    <t>48-000-25.2</t>
  </si>
  <si>
    <t>36-001-31.1.1-0550090</t>
  </si>
  <si>
    <t>19-010-1.1.4.1</t>
  </si>
  <si>
    <t>Általános teendők tervezési és előkészítési szakaszban, területhasználati díjak, közterületek</t>
  </si>
  <si>
    <t>12-021-1.1-0137471</t>
  </si>
  <si>
    <t>Ideiglenes kerítés, mobil kerítés elhelyezése (tartozékok külön tételben) DIRICKX M 300 mobilkerítés elem rögzítő bilinccsel, szemméret: 100 x 250 mm, szélesség: 3500 mm, magasság: 2000 mm</t>
  </si>
  <si>
    <t>12-021-1.2-0137471</t>
  </si>
  <si>
    <t>Ideiglenes kerítés, mobil kerítéskapu elhelyezése (tartozékok külön tételben) DIRICKX M 300 mobilkerítés elem rögzítő bilinccsel, szemméret: 100 x 250 mm, szélesség: 3500 mm, magasság: 2000 mm</t>
  </si>
  <si>
    <t>12-021-1.7.1-0137473</t>
  </si>
  <si>
    <t>Ideiglenes kerítés, kiegészítő elemek, mobil kerítés tartozékainak beépítése DIRICKX műanyag (gumi) talp M 300 elemhez , méret: 0,68x0,25x0,15 m, magasság: 2,00 m</t>
  </si>
  <si>
    <t>Alkalmazott faanyag szerkezeti károsodásainak feltárása - építész műleírás szerint szerint</t>
  </si>
  <si>
    <t>Paticsfallal épült falszakasz szerkezeti elemeinek feltárása és felülvizsgálata</t>
  </si>
  <si>
    <t>Tervezői helyszíni műszaki vezetés a kivitelezés helyszínén a felszerkezet megerősítésekor</t>
  </si>
  <si>
    <t>Fafelületek festésének előkészítő és részmunkái; régi olajmázolás eltávolítása fa szerkezetről, leégetéssel, lemaratással vagy festékeltávolító pasztával, fafelület beeresztő alapozása egy rétegben, oldószeres alapozóval, simító tapaszolás fafelületen, egyszeri és minden további rétegben, tagolt felületről pl. Remmers</t>
  </si>
  <si>
    <t>Vakolat javítása külső, vakoló cementes mészhabarccsal, sima kivitelben, két rétegben, függőleges és vízszintes felületen, átlagosan 3 cm vastagságban
Hvh10-mc, külső, vakoló cementes mészhabarccsal</t>
  </si>
  <si>
    <t>Paticsfal és vályogfal agyag tapasztás javítása belső oldalon</t>
  </si>
  <si>
    <t>A kutatási helyek visszajavítása anyagba ágyazott kisméretű tömör téglával</t>
  </si>
  <si>
    <t>Szilikát festések, káli-vízüveg kötőanyagú vízbázisú,  magas vízgőz áteresztő képességű homlokzatfestés, új vagy régi lekapart, előkészített alapfelületen, vakolaton, két rétegben, egy vagy több színben, tagolt sima felületen szilikát homlokzatfesték, színes (pl:  KEIM Granital)</t>
  </si>
  <si>
    <t>47-013-3.1.1.1.1.1-0159377</t>
  </si>
  <si>
    <t>Szilikát festések, káli-vízüveg kötőanyagú vízbázisú,  magas vízgőz áteresztő képességű mosható festés, új vagy régi lekapart, előkészített alapfelületen, vakolaton, két rétegben, egy vagy több színben, tagolt sima felületen szilikát mosható festék, színes (pl:  KEIM Ecosil-ME)</t>
  </si>
  <si>
    <t>44-090-1.3-0000005</t>
  </si>
  <si>
    <t>Meglévő mindenféle nyílászáró szerkezet javítása  80/100cm kétrétegű kapcsolt gerébtokos ablak: Tok és ablakpárkány: a hiányzó fa szerkezeti részek pótlandók, Külső és belső ablakszárnyak: A jelenlegi vasalatok és üvegezés megtartásával a hiányzó fa szerkezeti részek pótlandók, vasalatok javítandók, beállítandók. (Felületképzés külön tételben kiírva!)</t>
  </si>
  <si>
    <t>Meglévő mindenféle nyílászáró szerkezet javítása  90/104cm kétrétegű kapcsolt gerébtokos ablak: Tok és ablakpárkány: a hiányzó fa szerkezeti részek pótlandók, Külső és belső ablakszárnyak: A jelenlegi vasalatok és üvegezés megtartásával a hiányzó fa szerkezeti részek pótlandók, vasalatok javítandók, beállítandók. (Felületképzés külön tételben kiírva!)</t>
  </si>
  <si>
    <t>44-090-1.3-0000004</t>
  </si>
  <si>
    <t>Meglévő mindenféle nyílászáró szerkezet javítása  57/80cm egyrétegű gerébtokos ablak: Tok és ablakpárkány: a hiányzó fa szerkezeti részek pótlandók, Ablakszárnyak: A jelenlegi vasalatok és üvegezés megtartásával a hiányzó fa szerkezeti részek pótlandók, vasalatok javítandók, beállítandók. (Felületképzés külön tételben kiírva!)</t>
  </si>
  <si>
    <t>Meglévő mindenféle nyílászáró szerkezet javítása  57/57cm egyrétegű gerébtokos ablak: Tok és ablakpárkány: a hiányzó fa szerkezeti részek pótlandók, Ablakszárny: A jelenlegi vasalatok és üvegezés megtartásával a hiányzó fa szerkezeti részek pótlandók, vasalatok javítandók, beállítandók. (Felületképzés külön tételben kiírva!)</t>
  </si>
  <si>
    <t>44-090-1.3-0000006</t>
  </si>
  <si>
    <t>44-090-1.3-0000007</t>
  </si>
  <si>
    <t>44-090-1.3-0000008</t>
  </si>
  <si>
    <t>Meglévő mindenféle nyílászáró szerkezet javítása  105/176cm kifelé nyíló egyszárnyú teli bejárati ajtó: Tok és küszöb: a hiányzó fa szerkezeti részek pótlandók, Ajtószárny: A jelenlegi vasalatok és betétek megtartásával a hiányzó fa szerkezeti részek pótlandók, vasalatok javítandók, beállítandók. (Felületképzés külön tételben kiírva!)</t>
  </si>
  <si>
    <t>Meglévő mindenféle nyílászáró szerkezet javítása  105/176cm kifelé nyíló egyszárnyú üvegezett bejárati ajtó: Tok és küszöb: a hiányzó fa szerkezeti részek pótlandók, Ajtószárny: A jelenlegi vasalatok, üvegezés és betétek megtartásával a hiányzó fa szerkezeti részek pótlandók, vasalatok javítandók, beállítandók. (Felületképzés külön tételben kiírva!)</t>
  </si>
  <si>
    <t>Fa szerkezetű bejárati ajtó gyártása 75/207cm méretben: kifelé nyíló vésett teli szárny, szárnyba épített tömör fa lappal, acél vasalatokkal, egyesített fa tok és küszöb (Felületképzés külön tételben kiírva!)</t>
  </si>
  <si>
    <t>Fa szerkezetű bejárati ajtó gyártása 75/210cm méretben: kifelé nyíló vésett teli szárny, szárnyba épített tömör fa lappal, acél vasalatokkal, egyesített fa tok és küszöb (Felületképzés külön tételben kiírva!)</t>
  </si>
  <si>
    <t>Acélfelületek mázolásának előkészítő és részmunkái; régi olajfesték eltávolítása, kézi rozsdamentesítés, (nyílászáró vasalat)</t>
  </si>
  <si>
    <t>Külső fafelületek mázolása fa nyílászáró szerkezeten, színtelen műgyantalakkal vagy színes lazúr bevonóanyaggal, három rétegben, tagolt felületen pl. Remmers RAL 8014 barna színben</t>
  </si>
  <si>
    <t>Meglévő faszerkezet felújítása a paticsfal szerkezeti kialakításáról</t>
  </si>
  <si>
    <t>Meglévő fa vitrin felújítása, üvegfelülettel</t>
  </si>
  <si>
    <t>24. FÖLDSZINTI PADLÓBURKOLAT VIZSGÁLAT ÉS SÉRÜLT RÉSZEK CSERÉJE</t>
  </si>
  <si>
    <t>23. FÖLDSZINTI PADLÓ RÉTEGREND NEDVESSÉG ELLENI VÉDELME</t>
  </si>
  <si>
    <t>Tégla és betonmozaik padlóburkolatok tisztítása Remmers Alkutex szennyeződés eltávolítóval</t>
  </si>
  <si>
    <t>Impregnálás (hidrofóbizáló anyaggal), oldószerben szegény hidrofóbizáló réteg felhordása, kis pórusú durva felületű vagy tagolt tégla illetve betonmozaik burkolat esetén Remmers Funcosil SNL impregnálóval</t>
  </si>
  <si>
    <t>Betonmozaik padlóburkolat újrafugázása</t>
  </si>
  <si>
    <t>Tégla padlóburkolat javítása, lapjára fektetett téglaburkolat, pótlásos javítás, 5 téglánál nagyobb összefüggő felület kivésése, pótlása az eredetivel meegyező téglából
Hf5-mc, falazó, cementes mészhabarcsba</t>
  </si>
  <si>
    <t>42-090-2.1.2-0110001</t>
  </si>
  <si>
    <t>25. FÖLDSZINT FELETTI FÖDÉM FELTÁRÁS</t>
  </si>
  <si>
    <t>Padlásfödém teljes tisztítása, sérült cserepek, fóliák eltávolítása</t>
  </si>
  <si>
    <t>Sártapasztás bontása</t>
  </si>
  <si>
    <t>Meglévő deszkafödém felső oldali feltárása, vizsgálata, a károsodott részek eltávolítása</t>
  </si>
  <si>
    <t>Új sártapasztás a készítése az 1-13 szarufaállások között, padlásfödémen. Egyenletes síkra rendezve, 5 cm vastagságban</t>
  </si>
  <si>
    <t>A kivitelezés során feltáruló károsodott szerkezeti elemek tervezői művezetés során egyeztetett módon kezelendők</t>
  </si>
  <si>
    <t>26. FÖLDSZINT FELETTI FÖDÉM SZERKEZETI ELEMEK</t>
  </si>
  <si>
    <t>Fa födém, gerendák és deszkázat felületelőkészítése védőkezeléshez</t>
  </si>
  <si>
    <t>Fa födémgerenda végek mélyvédelme furatok készítésével és háromszori feltöltésével Anti fungi plusz 50-70ml/dm3 anyaggal -faanyagvédelmi szakvélemény szerint</t>
  </si>
  <si>
    <t>27. FÖLDSZINT FAANYAGVÉDELEM</t>
  </si>
  <si>
    <t>Födémgerendák falba nyúló végeinek faanyagszilárdítása Remmers PU Holzersatzmasse anyaggal és faforgáccsal-faanyagvédelmi és statikai szakvélemény szerint</t>
  </si>
  <si>
    <t>M35-090-5-0680041</t>
  </si>
  <si>
    <t>A 12.jelű fagerendát korhadt végénél fel kell  kötni egy kiváltó gerendához. A kiváltó gerenda a belső harántfalra és a mellette lévő födémgerendára támaszkodik fel (lásd rajz).  A felkötéshez menetes acélszárat kell  használni M12. A kiváltó gerenda 
hossza cca. 1,60 méter, keresztmetszeti  mérete 15/15 cm. A felkötő gerendát 
rögzíteni kell a gerendához állványcsavarral. A megerősítendő gerenda alsó felületén 
a menetes szár végét el kell takarni, ehhez szélesebb furatot kell készíteni.</t>
  </si>
  <si>
    <t>Karbantartó járda készítése szögvaskeretbe, 24 mm-es deszka felhasználásával - a nem járható hőszigetelésen való átközlekedés biztosítására</t>
  </si>
  <si>
    <t>35-006-3.2</t>
  </si>
  <si>
    <t>Födém; Padló hőszigetelő anyag elhelyezése, vízszintes felületen, nem járható födémre, szálas szigetelő anyaggal (üveggyapot, kőzetgyapot)
KNAUF INSULATION MPE általános kőzetgyapot szigetelőlap, 1000x600 mm, 120 mm vtg</t>
  </si>
  <si>
    <t>48-007-41.1.5.1-0154429</t>
  </si>
  <si>
    <t>Alátét- és elválasztó rétegek beépítése,
védőlemez-, műanyagfátyol-, fólia vagy műanyagfilc egy rétegben, átlapolással, rögzítés nélkül, padló, födém szigeteléseknél, vízszintes felületen; páraáteresztő alátéthéjazat pl: Dörken Delta Vent‐s Plus</t>
  </si>
  <si>
    <t>48-007-56.1.3.1-0113544</t>
  </si>
  <si>
    <t>Új plexilapok elhelyezése rozsdamentes acél távtartókkal, rajzok, feliratok nyomtatva, fekete színnel</t>
  </si>
  <si>
    <t>Meglévő múzeumi fa vitrin felújítása, üvegfelülettel</t>
  </si>
  <si>
    <t>Irodai fa asztal elhelyezése</t>
  </si>
  <si>
    <t>Irodai fa szék elhelyezése</t>
  </si>
  <si>
    <t>28. FEDÉLSZÉK JAVÍTÁS</t>
  </si>
  <si>
    <t>29. HÉJALÁS ÉS BÁDOGOZÁS</t>
  </si>
  <si>
    <t>30. AGYAGTAPASZTÁS</t>
  </si>
  <si>
    <t>31. DESZKÁZAT FELÚJÍTÁSA ÉS FELÜLETKEZELÉSE</t>
  </si>
  <si>
    <t>32. ERESZCSATORNA ÉS EJTŐCSŐ</t>
  </si>
  <si>
    <t>Padlásfeljáró létra elhelyezése</t>
  </si>
  <si>
    <t>Meglévő mindenféle nyílászáró szerkezet javítása 75/130cm fa szerkezetű padlásajtó: a hiányzó fa szerkezeti részek pótlandók, vasalatok tisztítandók, beállítandók, zárszerkezet javítandó. (Felületképzés külön tételben kiírva!)</t>
  </si>
  <si>
    <t>Tetődeszkázat óvatos bontása és kibontott anyag deponálása - oromfaldeszkázat és díszítések későbbi visszaépítése miatt</t>
  </si>
  <si>
    <t>fam3</t>
  </si>
  <si>
    <t>35-080-3</t>
  </si>
  <si>
    <t>Alátámasztó állvány készítése 500kg/m2 terhelésig - a pince és a földszint feletti födémhez a tetőszerkezet elbontása és újraépítése alatt</t>
  </si>
  <si>
    <t>15-006-2.1.1.1</t>
  </si>
  <si>
    <t>légm3</t>
  </si>
  <si>
    <t>Deszka pótlása km: 2,5/12cm 3-6,5m I.o. C24 minőségű. Faanyagvédelmi szakvélemény és statikai műleírás szerint</t>
  </si>
  <si>
    <t>Palló pótlása km: 3,5/30cm 3-6,5m I.o. C24 minőségű. Faanyagvédelmi szakvélemény és statikai műleírás szerint</t>
  </si>
  <si>
    <t>Torokgerenda, taréjszelemen, kakasülő, élszaru homlokzaton pótlása km: 10/10cm 3-6,5m I.o. C24 minőségű. Faanyagvédelmi szakvélemény és statikai műleírás szerint</t>
  </si>
  <si>
    <t>Kötőgerenda, fiókgerenda, fiókváltó gerenda pótlása km: 18/18cm 3-6,5m I.o. C24 minőségű. Faanyagvédelmi szakvélemény és statikai műleírás szerint</t>
  </si>
  <si>
    <t>Szarufa pótlása km: 10/15cm 3-6,5m I.o. C24 minőségű. Faanyagvédelmi szakvélemény és statikai műleírás szerint</t>
  </si>
  <si>
    <t>Sárgerenda pótlása km: 15/15cm 3-6,5m I.o. C24 minőségű. Faanyagvédelmi szakvélemény és statikai műleírás szerint</t>
  </si>
  <si>
    <t>Fedélszék építéséhez, illetve javításához felhasználandó acélelemek beépítése S235 JR minőségű acélból, felületvédelemmel ellátva - Statikai műleírás szerint</t>
  </si>
  <si>
    <t>Oromfal deszkázás készítése meglévő gyalult deszkával, a sérült elemek pótlásával, díszítések visszahelyezésével</t>
  </si>
  <si>
    <t>Meglévő-megmaradó fedélszékben 8-10. jelű taréjszelemen, középső oszlop, állószék, szelemen tisztítása védőkezeléshez - Faanyagvédelmi szakvélemény szerint</t>
  </si>
  <si>
    <t>35-006</t>
  </si>
  <si>
    <t>41-000-4</t>
  </si>
  <si>
    <t>Cserépfedés bontása (bármely méretű cserép)</t>
  </si>
  <si>
    <t>Szegélyek, vápacsatorna bontása, 100 cm kiterített szélességig</t>
  </si>
  <si>
    <t>Deszkázás bádogfedés alá, síkfolytonos kivitelben, 3,0 cm vasagságban</t>
  </si>
  <si>
    <t>43-001-1.7-0095771</t>
  </si>
  <si>
    <t>Táblalemezes fémlemezfedés kiegészítő elemeinek elhelyezése
RHEINZINK Vapozink műanyagszálas térháló az átszellőzés érdekében, öntapadó illesztőcsík, diffúziónyitott</t>
  </si>
  <si>
    <t>Tetőfedés húzott égetett agyag tetőcserepekkel, hódfarkú cseréppel, 41-45° tetőhajlásszög között, minden harmadik cserép rögzítésével
CREATON Klassik kerekvágású kerámia hódfarkú alapcserép 18×38 cm, NUANCE ® engóbozott, natúrvörös, antik,vörös, rézvörös, borvörös, vöröses barna, sötétbarna, ószürke, palaszürke, fekete, matt fekete, a rendszerhez tartozó alap-, szegély és szellőzőcserép alkalmazásával</t>
  </si>
  <si>
    <t>M41-003-1.11.2-0116301</t>
  </si>
  <si>
    <t>Hajlatbádogozás korcolt kivitelben,
kiselemes vagy táblás tetőfedő rendszerhez,
egyenes kivitelben, minősített ötvözött horganylemezből, 81-100 cm kiterített szélességben
Hajlatbádog VM-ZINC-NATÚR ZINC minőségű ötvözött horganylemezből,
0,7 mm vtg., Ksz:100 cm, standard felületű</t>
  </si>
  <si>
    <t>43-003-7.1.1.3-09955040</t>
  </si>
  <si>
    <t>43-003-4.1.1.3-0995030</t>
  </si>
  <si>
    <t>Falszegély szerelése keményhéjalású tetőhöz, minősített ötvözött horganylemezből, 50 cm kiterített szélességgel Falszegély VM-ZINC-NATÚR ZINC minőségű ötvözött horganylemezből, 0,7 mm vtg., standard felületű, Ksz:50 cm</t>
  </si>
  <si>
    <t>Függőereszcsatorna bontása,
50 cm kiterített szélességig</t>
  </si>
  <si>
    <t>43-002-11.1-0147184</t>
  </si>
  <si>
    <t>Lefolyócső szerelése kör keresztmetszettel, bármilyen kiterített szélességgel, minősített ötvözött horganylemezből VM ZINC 120-as lefolyócső, NATÚR, 0,70 mm/m, körszelvényű, Ref:10-0020-12-70-20 A rendszerhez tartozó kiegészítőelemekkel.</t>
  </si>
  <si>
    <t>43-002-32.1.2-0995034</t>
  </si>
  <si>
    <t>Fekvőereszcsatorna szerelése félkör kialakítású minősített ötvözött horganylemezből, bevonatos ötvözött alumíniumlemezből, véglezárás, összefolyó, mozgóképes kapcsolatok beépítésével, 65-67 cm kiterített szélességben Fekvőereszcsatorna, félkör VM-ZINC-NATÚR ZINC minőségű ötvözött horganylemezből, 0,7 mm vtg., Ksz: 67 cm, standard felületű,  A rendszerhez tartozó kiegészítőelemekkel.</t>
  </si>
  <si>
    <t>43-002-1.1-0147122</t>
  </si>
  <si>
    <t>Függőereszcsatorna szerelése, félkörszelvényű, bármilyen kiterített szélességben, minősített ötvözött horganylemezből VM ZINC 33-as függőereszcsatorna, NATÚR, 0,7 mm/4 m, félkörszelvényű, Ref:10-0010-33-70-40 A rendszerhez tartozó kiegészítőelemekkel.</t>
  </si>
  <si>
    <t>Csatornarendszer kiegészítők,
vízgyűjtő üst szerelése építményen kivül,
felerősítéssel, körszelvényű kifolyással,
a lefolyócső bekötésével, minősített ötvözött horganylemez-ereszcsatorna rendszerben</t>
  </si>
  <si>
    <t>43-002-42.1.1-0148077</t>
  </si>
  <si>
    <t>Az  egyesített rendszerű telken belüli szenny- és csapadékvíz elvezető rendszer teljes egészében felülvizsgálandó, felújítandó, PVC anyagú csövek alkalmazásával</t>
  </si>
  <si>
    <t>33. TORNÁC PADLÓBURKOLAT JAVÍTÁS</t>
  </si>
  <si>
    <t>34. TORNÁC FAOSZLOP JAVÍTÁS</t>
  </si>
  <si>
    <t>Tégla és kő padlóburkolatok tisztítása Remmers Alkutex szennyeződés eltávolítóval</t>
  </si>
  <si>
    <t>Impregnálás (hidrofóbizáló anyaggal), oldószerben szegény hidrofóbizáló réteg felhordása, kis pórusú durva felületű vagy tagolt tégla illetve kő burkolat esetén Remmers Funcosil SNL impregnálóval</t>
  </si>
  <si>
    <t>Tégla padlóburkolat újrafugázása</t>
  </si>
  <si>
    <t>Kőburkolatok javítása, ásványi kötőanyagú kőzethabarccsal, kézi felületelőkészítéssel 15 mm vastagságban Techno-Wato quick-mix TERZITH-KA kőkiegészítő habarcs, durva szemcséjű, magképző, Cikkszám: 933031</t>
  </si>
  <si>
    <t>35. TORNÁC FAANYAGVÉDELEM ÉS FELÜLETKEZELÉS</t>
  </si>
  <si>
    <t>Fa oszlopok bontása védődúcolat készítésével</t>
  </si>
  <si>
    <t>Fa oszlopok csonkolása a korhadt szakaszon</t>
  </si>
  <si>
    <t>Beton oszlopkeretezések bontása</t>
  </si>
  <si>
    <t>Fa oszlopok felületelőkészítése védőkezeléshez</t>
  </si>
  <si>
    <t>21-003-8.1.1.1.3</t>
  </si>
  <si>
    <t>Pontalapok készítése földpartok közé  C16/20-XC2-32-F3 minőségű betonból</t>
  </si>
  <si>
    <t>Tűzihorganyzott acél bakok elhelyezése betonalap felső síkjára S235 JR minőségű acélból - statikai műleírás szerint</t>
  </si>
  <si>
    <t>Pillérek, oszlopok helyének kiemelése, 1 m padka hagyással, kétoldalra kiemelve, depóniába vagy szállítóeszközre rakva, száraz, földnedves talajban, 1,50 m mélységig</t>
  </si>
  <si>
    <t>Előzőleg elbontott fa oszlopok elhelyezése acél bakokra M10 állványcsavarral, ideiglenes dúcolat bontásával - statikai műleírás szerint</t>
  </si>
  <si>
    <t>A 15. jelű oszlop kimozdult felső pontjánál a fiókgerendák és a derékszelemen helyére 
tolása</t>
  </si>
  <si>
    <t>Új kisméretű tégla lábazat készítése fa tornácoszlopok új acél tartószerkezete köré, 30 cm magasságig. Tégla lábazat fugázásával,  impregnálásával (pl: Remmers Funcosil SNL impregnáló)</t>
  </si>
  <si>
    <t>Támfalra támaszkodó fa oszlopok mélyvédelme furatok készítésével és háromszori feltöltésével Anti fungi plusz 50-70ml/dm3 anyaggal -faanyagvédelmi szakvélemény szerint</t>
  </si>
  <si>
    <t>36. KERÍTÉS NEDVESSÉG ELLENI VÉDELEM KÉSZÍTÉSE ÉS FELÜLETI JAVÍTÁSA</t>
  </si>
  <si>
    <t>37. TÁMFAL NEDVESSÉG ELLENI VÉDELEM KÉSZÍTÉSE ÉS FELÜLETI JAVÍTÁSA</t>
  </si>
  <si>
    <t>Falfelület fugáinak kikaparása 2 cm mélységben</t>
  </si>
  <si>
    <t>Falfelület újrafugázása 2 cm mélységben javított mészhabarccsal</t>
  </si>
  <si>
    <t>36-007-9.1.1-0414722</t>
  </si>
  <si>
    <t>Talajnedvesség elleni falszigetelés függőleges felületen, bevonatszigeteléssel két rétegben, minimum 3,0 mm száraz rétegvastagságú egykomponensű 
bitumenes bevonatszigeteléssel, 
glettvassal vagy simítóval felhordva
MAPEI Foundation, bitumenes szigetelő és ragasztó emulzió</t>
  </si>
  <si>
    <t>48-012-5.3-0313680</t>
  </si>
  <si>
    <t>Szivárgórendszerek; Függőleges felületi vízelvezetés, rétegvíz hidrosztatikai nyomását megszüntető, szűrőfátyollal kasírozott polisztirolhab lemezzel, függőleges talajnedvesség elleni szigetelésre 
ragasztással vagy a visszatöltéssel rögzítve, extrudált polisztirolhab felületszivárgó
PERIMATE DI-A 40/35 drénezett felületű, extrudált polisztirolhab lemez, 40x600x1250mm, Lambda: 0,038W/mK</t>
  </si>
  <si>
    <t>48-009-1.1.1.2.1.1-0110153</t>
  </si>
  <si>
    <t>M22-003-2.3-0112110</t>
  </si>
  <si>
    <t>Szivárgó fenékcsatorna, folyóka építése
osztályozott kavics ágyazatra, csömöszölt betonból
C12/15 - X0b(H) kissé képlékeny kavicsbeton keverék CEM 32,5 pc. Dçmax = 16 mm, m = 6,4 finomsági modulussal</t>
  </si>
  <si>
    <t>22-003-5.1-0133012</t>
  </si>
  <si>
    <t>Függőleges szűrőréteg (szívótest) készítése tömörítéssel, 5,00 m mélységig, egyrétegű, egyenlő szemcséjű
Osztályozott kavics, OK 8/16</t>
  </si>
  <si>
    <t>M22-011-1.2-0232201</t>
  </si>
  <si>
    <t>22-011-3-0232221</t>
  </si>
  <si>
    <t>PVC tisztító-, ellenőrző- és gyűjtőakna fedlappal, szükség szerinti magasító elemmel
ACO FRÄNKISCHE opti-control akna DN 315 homokfogóval,</t>
  </si>
  <si>
    <t>Választó- és szűrőszövet borítása teljes felületre (a szivárgó test köré), 10 cm-es átfedéssel
ACO FR¦NKISCHE opti-flor rothadásálló választó- és szűrőszövet, nagy szakítószilárdságú</t>
  </si>
  <si>
    <t>22-011-8.0232312</t>
  </si>
  <si>
    <t>Szivárgó készítése kulékavicsból, egyrétegű, egyenlő szemcséjű - Aco dréncső körül</t>
  </si>
  <si>
    <t>Faragott téglaburkolatok bontása,
lapjára fektetett kisméretű vagy üreges padlástégla - támfal tetejéről óvatos bontás későbbi felhasználásra alkalmas módon</t>
  </si>
  <si>
    <t>Támfalburkolat készítése előzőleg kibontott téglából, a sérült elemek pótlásával, lejtés min. 3% az udvar felé</t>
  </si>
  <si>
    <t>Új felirat festése a bejárati kapu fölé: NÉPMŰVÉSZETI MÚZEUM</t>
  </si>
  <si>
    <t>Új fa postaláda elhelyezése</t>
  </si>
  <si>
    <t>Meglévő cégér felújítása</t>
  </si>
  <si>
    <t>Meglévő elektromos doboz rozsdamentesítése, újra mázolása fehér színre</t>
  </si>
  <si>
    <t>laza m3</t>
  </si>
  <si>
    <t>Lábazati vakolatok; lábazati alapvakolat felhordása kézi erővel, 2 cm vastagságban
LB-Knauf SOCKELPUTZ/Lábazati alapvakolat, fagyálló</t>
  </si>
  <si>
    <t>KERÍTÉS UTCAI OLDAL</t>
  </si>
  <si>
    <t>KERÍTÉS UDVARI OLDAL</t>
  </si>
  <si>
    <t>Szivárgórendszer építése toldókarmantyús PVC, LPE csőből, szükséges csőidomokkal (elágazó, szűkítő, bevezető, kiömlő és záróidomokkal együtt), DN 100
ACO FRÄNKISCHE opti-drain lyukas cső, DN 100, nem korhadó geotextíliával körbevéve, rákötéssel az egyesített szenny- és csapadékvízelvezető rendszerre</t>
  </si>
  <si>
    <t>Faragott kő- és téglaburkolatok bontása, padlóburkolat, lapjára fektetett kisméretű vagy üreges padlástégla bontása kavicságyazattal (lábazat vakolat készítése miatt)</t>
  </si>
  <si>
    <t>Tégla támfalfedés újrafugázása</t>
  </si>
  <si>
    <t>LÉPCSŐ FELŐLI OLDAL</t>
  </si>
  <si>
    <t>UDVAR FELŐLI OLDAL</t>
  </si>
  <si>
    <t>TEMPLOMDOMB FELŐLI TÁMFAL</t>
  </si>
  <si>
    <t>Kő támfal felület újrafugázása</t>
  </si>
  <si>
    <t>Támfal fedés átvizsgálása, szükség szerinti javítása az esetlegesen leeső részek rögzítésével</t>
  </si>
  <si>
    <t>42-091-4.11</t>
  </si>
  <si>
    <t>Kőlap burkolatok tisztítása; Kő burkolatok tisztítása JOS eljárással, 3.0-3.5 bar üstnyomással</t>
  </si>
  <si>
    <t>38. HARANGOZÓLÉPCSŐ ALAPOZÁS ELLENŐRZÉS JAVÍTÁS</t>
  </si>
  <si>
    <t>39. HARANGOZÓLÉPCSŐ FA TARTÓVÁZ ÉS TETŐSZERKEZET</t>
  </si>
  <si>
    <t>40. HARANGOZÓLÉPCSŐ FEDÉS BÁDOGOZÁS</t>
  </si>
  <si>
    <t>41. HARANGOZÓLÉPCSŐ ERESZCSATORNA ÉS EJTŐCSŐ</t>
  </si>
  <si>
    <t>42. HARANGOZÓLÉPCSŐ DESZKABURKOLAT JAVÍTÁS</t>
  </si>
  <si>
    <t>44. KERT</t>
  </si>
  <si>
    <t>45. GÉPÉSZET</t>
  </si>
  <si>
    <t>Növényekkel beültetett felületek bontása, gyepek, pázsitok, kisebb növényzet bontása és a terület megtiszítása síkterületen, középkötött talajon, a szerves anyag elszállításával</t>
  </si>
  <si>
    <t>Gödörásás egyedi növényültetéshez,
kézi erővel, ásóval, 30 cm x 30 cm x 30 cm méretig, középkötött talajon, talajosztály: III-IV.</t>
  </si>
  <si>
    <t>Alátét- és elválasztó rétegek beépítése,
műanyagfátyol-, fólia vagy műanyagfilc egy rétegben, átlapolással, rögzítés nélkül, vízszintes felületen DIADEM VLF-150 hőkezelés nélküli geotextil vágott PP szálból 150 g/m˛</t>
  </si>
  <si>
    <t>30 cm széles tisztasági kavicssáv készítése falak mellett - geotextíliára fektetett 20 cm vtg 30 cm szélességben meglévő kövekből</t>
  </si>
  <si>
    <t>48-005-1.41.1.1-0117018</t>
  </si>
  <si>
    <t>91-005-2.4.5-0331504</t>
  </si>
  <si>
    <t>20 cm széles tűzihorganyzott acél járórács készítése</t>
  </si>
  <si>
    <t>M45-05-001</t>
  </si>
  <si>
    <t>M45-05-002</t>
  </si>
  <si>
    <t>Rácsok, korlátok, kerítések bontása, lábtörlő vagy taposórács - falszáírtó aknafedés szomszéd ház mellett</t>
  </si>
  <si>
    <t>Járórács és az akna széle közötti felületen tűzihorganyzott bordás acéllemez elhelyezése</t>
  </si>
  <si>
    <t>Beton aknafedlap felújítása (100/100 és 110/110 cm)</t>
  </si>
  <si>
    <t>Meglévő 60/60-as akna új, tűzihorganyzott aknajtó készítése, lakattal zárható kivitelben</t>
  </si>
  <si>
    <t>Meglévő kő vályú megtartandó, tisztítandó, kőjavítóval javítandó és kiegészítendő. A meglévő kő színével azonos anyaggal, impregnálandó.(pl: Monulit vagy Terzith és Remmers Funcosil SNL)</t>
  </si>
  <si>
    <t>Meglévő 60/60-as akna belső oldali hőszigetelése körben 15 cm vtg XPS</t>
  </si>
  <si>
    <t xml:space="preserve">Kerti csap elbontandó. Új kerti csap készítendő vízóra akna mellett, aknában fagymentesítő ürítővel. Szerelvényekkel, réz vezetékekkel együtt, kompletten.  </t>
  </si>
  <si>
    <t>Meglévő csapadékvíz rendszer rendszer felülvizsgálata, tisztítása a sérült részek újraépítése, hátsó oldali biztonsági esőcsatorna bekötéstől, udvari esőcsatorna bekötéssel, kerítés melletti aknáig kompletten</t>
  </si>
  <si>
    <t>Meglévő szennyvízcsatorna rendszer felülvizsgálata, tisztítása a sérült részek újraépítése</t>
  </si>
  <si>
    <t>Új wc és mosdó elhelyzése, szerelvényekkel együtt, kompletten</t>
  </si>
  <si>
    <t>Új vízellátási rendszer kiépítése wc-hez, kézmosóhoz, kompletten</t>
  </si>
  <si>
    <t>Meglévő vízellátási rendszer bontása, vízórától, kompletten</t>
  </si>
  <si>
    <t>Alapozás kiemelése, 1 m padka hagyással, kétoldalra kiemelve, depóniába vagy szállítóeszközre rakva, száraz, földnedves talajban, 1,50 m mélységig</t>
  </si>
  <si>
    <t>Sávalapok készítése földpartok közé  C16/20-XC2-32-F3 minőségű betonból</t>
  </si>
  <si>
    <t>Alapozás rendszerének vizsgálata, a lépcső megtámasztási viszonyainak ellenőrzése</t>
  </si>
  <si>
    <t>Egyéb ácsszerkezetek, falépcső bontása</t>
  </si>
  <si>
    <t>35-000-9.1</t>
  </si>
  <si>
    <t>Deszkaburkolat bontása</t>
  </si>
  <si>
    <t>Bontott - még felhasználható faanyag deponálása</t>
  </si>
  <si>
    <t>e.i.m3</t>
  </si>
  <si>
    <t>Bádogozás fedélszéknél részletezve.</t>
  </si>
  <si>
    <t>Külső fafelületek mázolása, színtelen műgyantalakkal vagy színes lazúr bevonóanyaggal, három rétegben, tagolt felületen pl. Remmers RAL 8014 barna színben</t>
  </si>
  <si>
    <t>Fa tetőszerkezet óvatos bontása 0,036 m3/m2 famennyiségig</t>
  </si>
  <si>
    <t>Fa oszlopok, gerendák, lépcsőfokok felületelőkészítése védőkezeléshez</t>
  </si>
  <si>
    <t>Rétegragasztott fa peremtartó pótlása km: 20/36cm 3-6,5m I.o. GL24 minőségű. Faanyagvédelmi szakvélemény és statikai műleírás szerint</t>
  </si>
  <si>
    <t>Harangozó lépcső építéséhez felhasználandó acélelemek beépítése S235 JR minőségű acélból, felületvédelemmel ellátva - Statikai műleírás szerint</t>
  </si>
  <si>
    <t>Meglévő lépcsőfokok beépítése új peremtartóba 3cm horonybemarással, faanyagpótlással</t>
  </si>
  <si>
    <t>M35-001-1.4-0680041</t>
  </si>
  <si>
    <t>43. HARANGOZÓLÉPCSŐ DESZKABURKOLAT FAANYAGVÉDELEM</t>
  </si>
  <si>
    <t>Meglévő mindenféle nyílászáró szerkezet javítása fa szerkezetű kapu: a hiányzó fa szerkezeti részek pótlandók, vasalatok tisztítandók, beállítandók, zárszerkezet javítandó. (Felületképzés külön tételben kiírva!)</t>
  </si>
  <si>
    <t xml:space="preserve">Fa tetőszerkezetek építése bármely rendszerben faragott (fűrészelt) fából, 0,031-0,036 mł/m˛ bedolgozott famennyiség között    -meglévő bontott faanyagból, faanyagpótlással
</t>
  </si>
  <si>
    <t>Külső fafelületek mázolása fa szerkezeten, színtelen műgyantalakkal vagy színes lazúr bevonóanyaggal, három rétegben, tagolt felületen pl. Remmers RAL 8014 barna színben</t>
  </si>
  <si>
    <t>Tölgyfa kézfogó elhelyezése falra, fém karmokra, egyenes kivitelben</t>
  </si>
  <si>
    <t>44-006-1.1</t>
  </si>
  <si>
    <t>Lépcső oldalán deszkázás készítése, zárt hézagkialakítással, gyalult deszkával</t>
  </si>
  <si>
    <t>SZENTENDRE NÉPMŰVÉSZETEK HÁZA KIVITELEZÉSI MUNKÁIHOZ</t>
  </si>
  <si>
    <t>2. FELVONULÁSI LÉTESÍTMÉNYEK</t>
  </si>
  <si>
    <t>4. KÖLTSÉGTÉRÍTÉSEK</t>
  </si>
  <si>
    <t>8. BONTÁS ÉS SITT ELSZÁLLÍTÁS</t>
  </si>
  <si>
    <t>A BONTÁSI MUNKÁK AZ ADOTT MUNKACSOPORTNÁL VANNAK RÉSZLETEZVE !</t>
  </si>
  <si>
    <t>Falazat és falburkolat külső és belső oldali fugáinak kikaparása 2 cm mélységben</t>
  </si>
  <si>
    <t>Falazat és falburkolat külső és belső oldali újrafugázása 2 cm mélységben javított mészhabarccsal</t>
  </si>
  <si>
    <t>Kibontott fertőzött faanyag szóródásmentesen összegyűjtése, a  helyszínen elégetése vagy veszélyes hulladékként történő elszállítása</t>
  </si>
  <si>
    <t>A meglévő rönkfa paddal azonos új pad készítendő</t>
  </si>
  <si>
    <t>Kiterjesztett festő-restaurátori kutatás készítendő. A feltárt kutatási helyek körbekeretezésével, korábbi festések konzerválásával, festő-restaurátor bevonásával. Bemutató ablakok mérete 50x50 cm</t>
  </si>
  <si>
    <t>45. ELEKTROMOSSÁG, GÉPÉSZET</t>
  </si>
  <si>
    <t>100/60/0.75 mm kábeltálca fedélell ellátva padlás födémére helyezve, OBO RKS</t>
  </si>
  <si>
    <t>Mű. III. vékonyfalú PVC védőcső, gégecső süllyesztetten szerelve d16mm-d20mm</t>
  </si>
  <si>
    <t>Mű. III.  vékonyfalú PVC védőcső, gégecső süllyesztetten szerelve d25mm-d40mm</t>
  </si>
  <si>
    <t>KPE lépésálló simafalú gégecső, behúzószalaggal D25-63mm</t>
  </si>
  <si>
    <t>műa. szerelvénydoboz SPELSBERG D65mm, sorolható</t>
  </si>
  <si>
    <t>műa. kötöződoboz OBO VARIOBOX VBX 25 85x85mm</t>
  </si>
  <si>
    <t>tűzgátló lezárások pótlása, eredeti áttörésnek megfelelő minőségben 500x250mm méretig</t>
  </si>
  <si>
    <t>NYM-J / NYCWY kábel kábeltálcára fektetve vagy védőcsőbe húzva, kábelvégkiképzéssel, kábelsarukkal, szerelvényekkel, 2m osztásközzel a kábeltálcához rögzítve</t>
  </si>
  <si>
    <t>NYM-J 3x1.5 mm2</t>
  </si>
  <si>
    <t>NYM-J 3x2.5 mm2</t>
  </si>
  <si>
    <t>H07V-U 1x1.5 mm2 vezeték, klf. színben, védőcsőbe húzva</t>
  </si>
  <si>
    <t>H07V-U 1x2.5 mm2 vezeték, klf. színben, védőcsőbe húzva</t>
  </si>
  <si>
    <t>Primer fővezeték teljes terhelés alatti próbája, jegyzőkönyvezéssel</t>
  </si>
  <si>
    <t>Primer fővezeték szigetelésvizsgálata, jegyzőkönyvezéssel</t>
  </si>
  <si>
    <t>Kisfeszültségű villamos elosztóberendezések, a műszaki leírásban és az egyvonalas rajzokon részletezett kialakításban, készre szerelve, lepróbálva, helyszínen felszerelve, bekötve, beüzemelve.</t>
  </si>
  <si>
    <t>E1 elosztó terve az V(k)-E-01 rajz szerinti kialakításban</t>
  </si>
  <si>
    <t xml:space="preserve">L1 jelű: Mennyezeti LED fényforással szerelt lámpatest IP20-as védettséggel, 1100lm SCHRACK - 65611T/B/W + 41030/B
</t>
  </si>
  <si>
    <t xml:space="preserve">L2 jelű: Mennyezeti LED fényforással szerelt lámpatest IP20-as védettséggel, 2300lm SCHRACK - 65612T/B/W + 41030/B
</t>
  </si>
  <si>
    <t xml:space="preserve">L3 jelű: Oldalfali, mennyezeti LED fényforással szerelt lámpatest IP65-ös védettséggel, 960lm SCHRACK - 67282N/AN/W
</t>
  </si>
  <si>
    <t>L4 jelű: E7-es foglalattal szerelt hajólámpa, padlástér megvilágítására</t>
  </si>
  <si>
    <t xml:space="preserve">BV1 jelű: Biztonsági világítási lámpatest 3W-os LED fényforrással, mennyezetre szerelhető 1 óra áthidalására alaklmas akkumulátorral HYBRYD - OWA SU AREA PLUS
</t>
  </si>
  <si>
    <t xml:space="preserve">IF1 jelű: Kijárat mutató lámpatest 1W-os LED fényforással IP40-es védettséggel, oldalfali kivitel 1 óra áthidalására alaklmas akkumulátorral HYBRYD - UTILIGHT 20x10cm
</t>
  </si>
  <si>
    <t>IF2 jelű: Kijárat mutató utánvilágító matrica</t>
  </si>
  <si>
    <t>Figyelem! Valamennyi lámpatest fényforrással, előtéttel és tartozékokkal együtt szállítandó! A tartószerkezet kiépítése szintén az ajánlat részét képezi! Színhőmérséklet 840.</t>
  </si>
  <si>
    <t>egysarkú világítási kapcsoló, süllyesztett, Schneider SEDNA</t>
  </si>
  <si>
    <t>váltóérintkezős világítási kapcsoló, süllyesztett, Schneider SEDNA</t>
  </si>
  <si>
    <t>kétáramkörös világítási kapcsoló, süllyesztett, Schneider SEDNA</t>
  </si>
  <si>
    <t>1P+N+PE dugalj 230V/16A, fehér, Schneider SEDNA</t>
  </si>
  <si>
    <t>készülék bekötések (fűtőtest, stb.)</t>
  </si>
  <si>
    <t>sorkapcsok, tiplik, apróanyag</t>
  </si>
  <si>
    <t>Elosztónál telepítendő 3m-es "A" típusú keresztfőldelő</t>
  </si>
  <si>
    <t>EBF felülvizsgálat, jegyzőkönyvezés, érintésvédelmi és szigetelésmérés, villámvédelmi felülvizsgálat, jegyzőkönyv készítés</t>
  </si>
  <si>
    <t>Meglévő mérőhely átalakítása egytarifás szabványos mérőhelyé, engedélyezéssel kompletten.</t>
  </si>
  <si>
    <t>Megvilágítás  mérési jegyzőkönyv készítés, dokumentálás</t>
  </si>
  <si>
    <t>Megvalósulási tervdokumentáció, megvalósulási tevek, fotodokumentáció elosztókról</t>
  </si>
  <si>
    <t>Ivókút építése kőből, réz csapteleppel meglévő kőmedence mellé (La Meridiana PE Art. 0273 csaptelep Budakalászi mészkő 30x50c80cm kőtömb)</t>
  </si>
  <si>
    <t xml:space="preserve">szegély építése 15cm széles 5mm horganyzott fémlemez (laposvas) felhasználásával C4 földnedves beton sávalapba </t>
  </si>
  <si>
    <t>Lépőkövek fektetése 5-8cm zúzottkő ágyazatra (Budakalászi mészkő ~40x60cm, 4-5cm vtg.)</t>
  </si>
  <si>
    <t>5cm kavicsterítés lépőkövek közé (10/30 kulékavics)</t>
  </si>
  <si>
    <t>Mulcs terítése 3/8cm borovi fenyőkéreg felhasználásával, 33,6m2-en</t>
  </si>
  <si>
    <t>Lombhullató cserjék ültetése terv szerinti méretben, növénylista szerint (40/60-as méretben)</t>
  </si>
  <si>
    <t>Évelő növények ültetése terv szerint (cs9 méretben)</t>
  </si>
  <si>
    <t>A költségvetés a 2018.03.20-án kelt építészeti állagmegóvási tervhez készült.</t>
  </si>
  <si>
    <t>Talajelőkészítés növénytelepítéshez,
növényesítendő felületek talajelőkészítése 
szerves trágyázással és/vagy komposzt felhasználásával, ásással, sík felületen, és/vagy 20°-nál kisebb lejtőn középkötött talajon, talajosztály: III-IV.Termőföld terítés zöldfelületen 15cm vastagságban, 33,6 m2-en</t>
  </si>
  <si>
    <t>A 16. csoportban jelzett fetárás utáni javításokat/cseréket követően történő faanyagvédelem</t>
  </si>
  <si>
    <r>
      <t>m</t>
    </r>
    <r>
      <rPr>
        <vertAlign val="superscript"/>
        <sz val="10"/>
        <rFont val="Arial"/>
        <family val="1"/>
        <charset val="238"/>
      </rPr>
      <t>2</t>
    </r>
  </si>
  <si>
    <t>Agyagtapasztás készítése 5 cm vastagságban</t>
  </si>
  <si>
    <t>Földszinti padlóburkolatnál szerepletetve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</si>
</sst>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Ft&quot;"/>
  </numFmts>
  <fonts count="48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Times New Roman CE"/>
    </font>
    <font>
      <b/>
      <sz val="12"/>
      <name val="Times New Roman"/>
      <family val="1"/>
      <charset val="238"/>
    </font>
    <font>
      <i/>
      <sz val="10"/>
      <name val="Times New Roman"/>
      <family val="1"/>
      <charset val="238"/>
    </font>
    <font>
      <sz val="8"/>
      <name val="Arial"/>
      <family val="2"/>
      <charset val="238"/>
    </font>
    <font>
      <sz val="10"/>
      <name val="Arial CE"/>
    </font>
    <font>
      <sz val="12"/>
      <name val="Times New Roman"/>
      <family val="1"/>
      <charset val="238"/>
    </font>
    <font>
      <sz val="10"/>
      <name val="Times New Roman CE"/>
      <charset val="238"/>
    </font>
    <font>
      <sz val="10"/>
      <color indexed="8"/>
      <name val="Times New Roman CE"/>
      <family val="1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8"/>
      <name val="Times New Roman"/>
      <family val="1"/>
      <charset val="238"/>
    </font>
    <font>
      <sz val="11"/>
      <name val="Times New Roman"/>
      <family val="1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MS Sans Serif"/>
      <family val="2"/>
      <charset val="238"/>
    </font>
    <font>
      <sz val="10"/>
      <color indexed="8"/>
      <name val="Arial"/>
      <family val="2"/>
      <charset val="238"/>
    </font>
    <font>
      <sz val="10"/>
      <name val="Helv"/>
    </font>
    <font>
      <sz val="10"/>
      <name val="terc time"/>
      <charset val="2"/>
    </font>
    <font>
      <b/>
      <i/>
      <sz val="11"/>
      <name val="Times New Roman"/>
      <family val="1"/>
      <charset val="238"/>
    </font>
    <font>
      <sz val="10"/>
      <color rgb="FFFF0000"/>
      <name val="Arial"/>
      <family val="2"/>
      <charset val="238"/>
    </font>
    <font>
      <sz val="10"/>
      <color theme="1"/>
      <name val="Times New Roman CE"/>
      <charset val="238"/>
    </font>
    <font>
      <sz val="10"/>
      <name val="Verdana"/>
      <family val="2"/>
      <charset val="238"/>
    </font>
    <font>
      <sz val="10"/>
      <color theme="1"/>
      <name val="Times New Roman"/>
      <family val="1"/>
      <charset val="238"/>
    </font>
    <font>
      <vertAlign val="superscript"/>
      <sz val="10"/>
      <name val="Arial"/>
      <family val="1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51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9" fillId="7" borderId="1" applyNumberFormat="0" applyAlignment="0" applyProtection="0"/>
    <xf numFmtId="0" fontId="20" fillId="0" borderId="0" applyNumberFormat="0" applyFill="0" applyBorder="0" applyAlignment="0" applyProtection="0"/>
    <xf numFmtId="0" fontId="21" fillId="0" borderId="2" applyNumberFormat="0" applyFill="0" applyAlignment="0" applyProtection="0"/>
    <xf numFmtId="0" fontId="22" fillId="0" borderId="3" applyNumberFormat="0" applyFill="0" applyAlignment="0" applyProtection="0"/>
    <xf numFmtId="0" fontId="23" fillId="0" borderId="4" applyNumberFormat="0" applyFill="0" applyAlignment="0" applyProtection="0"/>
    <xf numFmtId="0" fontId="23" fillId="0" borderId="0" applyNumberFormat="0" applyFill="0" applyBorder="0" applyAlignment="0" applyProtection="0"/>
    <xf numFmtId="0" fontId="24" fillId="16" borderId="5" applyNumberFormat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17" fillId="17" borderId="7" applyNumberFormat="0" applyFont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21" borderId="0" applyNumberFormat="0" applyBorder="0" applyAlignment="0" applyProtection="0"/>
    <xf numFmtId="0" fontId="27" fillId="4" borderId="0" applyNumberFormat="0" applyBorder="0" applyAlignment="0" applyProtection="0"/>
    <xf numFmtId="0" fontId="28" fillId="22" borderId="8" applyNumberFormat="0" applyAlignment="0" applyProtection="0"/>
    <xf numFmtId="0" fontId="29" fillId="0" borderId="0" applyNumberFormat="0" applyFill="0" applyBorder="0" applyAlignment="0" applyProtection="0"/>
    <xf numFmtId="0" fontId="39" fillId="0" borderId="0">
      <alignment vertical="top"/>
    </xf>
    <xf numFmtId="0" fontId="9" fillId="0" borderId="0"/>
    <xf numFmtId="0" fontId="13" fillId="0" borderId="0"/>
    <xf numFmtId="0" fontId="13" fillId="0" borderId="0"/>
    <xf numFmtId="0" fontId="2" fillId="0" borderId="0"/>
    <xf numFmtId="0" fontId="30" fillId="0" borderId="9" applyNumberFormat="0" applyFill="0" applyAlignment="0" applyProtection="0"/>
    <xf numFmtId="0" fontId="31" fillId="3" borderId="0" applyNumberFormat="0" applyBorder="0" applyAlignment="0" applyProtection="0"/>
    <xf numFmtId="0" fontId="32" fillId="23" borderId="0" applyNumberFormat="0" applyBorder="0" applyAlignment="0" applyProtection="0"/>
    <xf numFmtId="0" fontId="38" fillId="0" borderId="0"/>
    <xf numFmtId="0" fontId="40" fillId="0" borderId="0"/>
    <xf numFmtId="0" fontId="33" fillId="22" borderId="1" applyNumberFormat="0" applyAlignment="0" applyProtection="0"/>
    <xf numFmtId="0" fontId="1" fillId="0" borderId="0"/>
    <xf numFmtId="0" fontId="2" fillId="0" borderId="0"/>
  </cellStyleXfs>
  <cellXfs count="188">
    <xf numFmtId="0" fontId="0" fillId="0" borderId="0" xfId="0"/>
    <xf numFmtId="0" fontId="4" fillId="0" borderId="10" xfId="0" applyFont="1" applyBorder="1" applyAlignment="1">
      <alignment vertical="top" wrapText="1"/>
    </xf>
    <xf numFmtId="0" fontId="4" fillId="0" borderId="10" xfId="0" applyFont="1" applyBorder="1" applyAlignment="1">
      <alignment wrapText="1"/>
    </xf>
    <xf numFmtId="3" fontId="4" fillId="0" borderId="10" xfId="0" applyNumberFormat="1" applyFont="1" applyBorder="1" applyAlignment="1">
      <alignment horizontal="center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3" fontId="4" fillId="0" borderId="0" xfId="0" applyNumberFormat="1" applyFont="1" applyAlignment="1">
      <alignment horizontal="center" wrapText="1"/>
    </xf>
    <xf numFmtId="0" fontId="4" fillId="0" borderId="11" xfId="0" applyFont="1" applyBorder="1" applyAlignment="1">
      <alignment vertical="top" wrapText="1"/>
    </xf>
    <xf numFmtId="0" fontId="4" fillId="0" borderId="11" xfId="0" applyFont="1" applyBorder="1" applyAlignment="1">
      <alignment horizontal="right" wrapText="1"/>
    </xf>
    <xf numFmtId="0" fontId="4" fillId="0" borderId="11" xfId="0" applyFont="1" applyBorder="1" applyAlignment="1">
      <alignment wrapText="1"/>
    </xf>
    <xf numFmtId="3" fontId="4" fillId="0" borderId="11" xfId="0" applyNumberFormat="1" applyFont="1" applyBorder="1" applyAlignment="1">
      <alignment horizontal="center" wrapText="1"/>
    </xf>
    <xf numFmtId="0" fontId="4" fillId="0" borderId="11" xfId="0" applyFont="1" applyFill="1" applyBorder="1" applyAlignment="1">
      <alignment vertical="top" wrapText="1"/>
    </xf>
    <xf numFmtId="3" fontId="4" fillId="0" borderId="11" xfId="0" applyNumberFormat="1" applyFont="1" applyFill="1" applyBorder="1" applyAlignment="1">
      <alignment horizontal="center" wrapText="1"/>
    </xf>
    <xf numFmtId="0" fontId="8" fillId="24" borderId="12" xfId="0" applyFont="1" applyFill="1" applyBorder="1" applyAlignment="1">
      <alignment vertical="top" wrapText="1"/>
    </xf>
    <xf numFmtId="0" fontId="8" fillId="24" borderId="12" xfId="0" applyFont="1" applyFill="1" applyBorder="1" applyAlignment="1">
      <alignment horizontal="right" wrapText="1"/>
    </xf>
    <xf numFmtId="0" fontId="8" fillId="24" borderId="12" xfId="0" applyFont="1" applyFill="1" applyBorder="1" applyAlignment="1">
      <alignment wrapText="1"/>
    </xf>
    <xf numFmtId="3" fontId="8" fillId="24" borderId="12" xfId="0" applyNumberFormat="1" applyFont="1" applyFill="1" applyBorder="1" applyAlignment="1">
      <alignment horizontal="center" wrapText="1"/>
    </xf>
    <xf numFmtId="3" fontId="8" fillId="24" borderId="11" xfId="0" applyNumberFormat="1" applyFont="1" applyFill="1" applyBorder="1" applyAlignment="1">
      <alignment horizontal="center" wrapText="1"/>
    </xf>
    <xf numFmtId="0" fontId="4" fillId="0" borderId="0" xfId="0" applyFont="1" applyAlignment="1">
      <alignment horizontal="right" wrapText="1"/>
    </xf>
    <xf numFmtId="0" fontId="4" fillId="0" borderId="11" xfId="0" applyFont="1" applyFill="1" applyBorder="1" applyAlignment="1">
      <alignment wrapText="1"/>
    </xf>
    <xf numFmtId="0" fontId="7" fillId="0" borderId="0" xfId="39" applyNumberFormat="1" applyFont="1" applyFill="1" applyBorder="1" applyAlignment="1">
      <alignment vertical="top" wrapText="1"/>
    </xf>
    <xf numFmtId="1" fontId="7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wrapText="1"/>
    </xf>
    <xf numFmtId="3" fontId="7" fillId="0" borderId="0" xfId="0" applyNumberFormat="1" applyFont="1" applyFill="1" applyBorder="1" applyAlignment="1">
      <alignment horizontal="center" wrapText="1"/>
    </xf>
    <xf numFmtId="0" fontId="4" fillId="0" borderId="11" xfId="0" applyFont="1" applyFill="1" applyBorder="1" applyAlignment="1">
      <alignment horizontal="right" wrapText="1"/>
    </xf>
    <xf numFmtId="0" fontId="4" fillId="0" borderId="13" xfId="0" applyFont="1" applyBorder="1" applyAlignment="1">
      <alignment vertical="top" wrapText="1"/>
    </xf>
    <xf numFmtId="0" fontId="4" fillId="0" borderId="16" xfId="0" applyFont="1" applyFill="1" applyBorder="1" applyAlignment="1">
      <alignment wrapText="1"/>
    </xf>
    <xf numFmtId="3" fontId="4" fillId="0" borderId="16" xfId="0" applyNumberFormat="1" applyFont="1" applyFill="1" applyBorder="1" applyAlignment="1">
      <alignment horizontal="center" wrapText="1"/>
    </xf>
    <xf numFmtId="0" fontId="4" fillId="0" borderId="16" xfId="0" applyFont="1" applyBorder="1" applyAlignment="1">
      <alignment vertical="top" wrapText="1"/>
    </xf>
    <xf numFmtId="0" fontId="0" fillId="0" borderId="0" xfId="0" applyFill="1"/>
    <xf numFmtId="0" fontId="4" fillId="0" borderId="10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11" xfId="0" applyFont="1" applyBorder="1" applyAlignment="1">
      <alignment horizontal="center" vertical="top" wrapText="1"/>
    </xf>
    <xf numFmtId="0" fontId="8" fillId="24" borderId="22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 wrapText="1"/>
    </xf>
    <xf numFmtId="0" fontId="4" fillId="0" borderId="11" xfId="0" applyFont="1" applyBorder="1" applyAlignment="1">
      <alignment horizontal="center" vertical="top"/>
    </xf>
    <xf numFmtId="0" fontId="4" fillId="0" borderId="16" xfId="0" applyFont="1" applyFill="1" applyBorder="1" applyAlignment="1">
      <alignment vertical="top" wrapText="1"/>
    </xf>
    <xf numFmtId="0" fontId="4" fillId="0" borderId="16" xfId="0" applyFont="1" applyBorder="1" applyAlignment="1">
      <alignment horizontal="center" vertical="top"/>
    </xf>
    <xf numFmtId="3" fontId="8" fillId="24" borderId="14" xfId="0" applyNumberFormat="1" applyFont="1" applyFill="1" applyBorder="1" applyAlignment="1">
      <alignment horizontal="center" wrapText="1"/>
    </xf>
    <xf numFmtId="0" fontId="4" fillId="0" borderId="16" xfId="0" applyFont="1" applyFill="1" applyBorder="1" applyAlignment="1">
      <alignment horizontal="center" vertical="top"/>
    </xf>
    <xf numFmtId="0" fontId="4" fillId="0" borderId="11" xfId="40" applyFont="1" applyFill="1" applyBorder="1" applyAlignment="1">
      <alignment vertical="top" wrapText="1"/>
    </xf>
    <xf numFmtId="4" fontId="4" fillId="0" borderId="11" xfId="40" applyNumberFormat="1" applyFont="1" applyFill="1" applyBorder="1" applyAlignment="1">
      <alignment wrapText="1"/>
    </xf>
    <xf numFmtId="0" fontId="4" fillId="0" borderId="11" xfId="40" applyFont="1" applyFill="1" applyBorder="1" applyAlignment="1">
      <alignment wrapText="1"/>
    </xf>
    <xf numFmtId="0" fontId="7" fillId="0" borderId="11" xfId="40" applyFont="1" applyFill="1" applyBorder="1" applyAlignment="1">
      <alignment vertical="top" wrapText="1"/>
    </xf>
    <xf numFmtId="2" fontId="4" fillId="0" borderId="11" xfId="40" applyNumberFormat="1" applyFont="1" applyFill="1" applyBorder="1" applyAlignment="1">
      <alignment wrapText="1"/>
    </xf>
    <xf numFmtId="0" fontId="15" fillId="0" borderId="11" xfId="0" applyFont="1" applyFill="1" applyBorder="1" applyAlignment="1">
      <alignment vertical="top" wrapText="1"/>
    </xf>
    <xf numFmtId="0" fontId="16" fillId="0" borderId="11" xfId="0" applyFont="1" applyFill="1" applyBorder="1" applyAlignment="1">
      <alignment wrapText="1"/>
    </xf>
    <xf numFmtId="0" fontId="15" fillId="0" borderId="11" xfId="0" applyNumberFormat="1" applyFont="1" applyBorder="1" applyAlignment="1">
      <alignment wrapText="1"/>
    </xf>
    <xf numFmtId="0" fontId="15" fillId="0" borderId="11" xfId="0" applyNumberFormat="1" applyFont="1" applyFill="1" applyBorder="1" applyAlignment="1">
      <alignment horizontal="right" wrapText="1"/>
    </xf>
    <xf numFmtId="0" fontId="14" fillId="0" borderId="0" xfId="0" applyFont="1" applyAlignment="1">
      <alignment vertical="top" wrapText="1"/>
    </xf>
    <xf numFmtId="0" fontId="14" fillId="0" borderId="19" xfId="42" applyFont="1" applyBorder="1" applyAlignment="1">
      <alignment vertical="top" wrapText="1"/>
    </xf>
    <xf numFmtId="0" fontId="14" fillId="0" borderId="17" xfId="42" applyFont="1" applyBorder="1" applyAlignment="1">
      <alignment vertical="top" wrapText="1"/>
    </xf>
    <xf numFmtId="0" fontId="14" fillId="0" borderId="15" xfId="42" applyFont="1" applyBorder="1" applyAlignment="1">
      <alignment vertical="top" wrapText="1"/>
    </xf>
    <xf numFmtId="0" fontId="14" fillId="0" borderId="0" xfId="42" applyFont="1" applyAlignment="1">
      <alignment vertical="top" wrapText="1"/>
    </xf>
    <xf numFmtId="0" fontId="14" fillId="0" borderId="23" xfId="42" applyFont="1" applyBorder="1" applyAlignment="1">
      <alignment vertical="top" wrapText="1"/>
    </xf>
    <xf numFmtId="0" fontId="14" fillId="0" borderId="0" xfId="42" applyFont="1" applyBorder="1" applyAlignment="1">
      <alignment vertical="top" wrapText="1"/>
    </xf>
    <xf numFmtId="0" fontId="14" fillId="0" borderId="18" xfId="42" applyFont="1" applyBorder="1" applyAlignment="1">
      <alignment vertical="top" wrapText="1"/>
    </xf>
    <xf numFmtId="0" fontId="14" fillId="0" borderId="23" xfId="42" applyFont="1" applyBorder="1" applyAlignment="1">
      <alignment vertical="center" wrapText="1"/>
    </xf>
    <xf numFmtId="0" fontId="14" fillId="0" borderId="18" xfId="42" applyFont="1" applyBorder="1" applyAlignment="1">
      <alignment vertical="center" wrapText="1"/>
    </xf>
    <xf numFmtId="0" fontId="14" fillId="0" borderId="0" xfId="42" applyFont="1" applyAlignment="1">
      <alignment vertical="center" wrapText="1"/>
    </xf>
    <xf numFmtId="0" fontId="35" fillId="0" borderId="23" xfId="42" applyFont="1" applyBorder="1" applyAlignment="1">
      <alignment vertical="top" wrapText="1"/>
    </xf>
    <xf numFmtId="0" fontId="11" fillId="0" borderId="0" xfId="42" applyFont="1" applyFill="1" applyBorder="1" applyAlignment="1">
      <alignment vertical="top" wrapText="1"/>
    </xf>
    <xf numFmtId="0" fontId="35" fillId="0" borderId="18" xfId="42" applyFont="1" applyBorder="1" applyAlignment="1">
      <alignment vertical="top" wrapText="1"/>
    </xf>
    <xf numFmtId="0" fontId="35" fillId="0" borderId="0" xfId="42" applyFont="1" applyAlignment="1">
      <alignment vertical="top" wrapText="1"/>
    </xf>
    <xf numFmtId="0" fontId="14" fillId="0" borderId="20" xfId="42" applyFont="1" applyBorder="1" applyAlignment="1">
      <alignment vertical="top" wrapText="1"/>
    </xf>
    <xf numFmtId="0" fontId="14" fillId="0" borderId="10" xfId="42" applyFont="1" applyBorder="1" applyAlignment="1">
      <alignment vertical="top" wrapText="1"/>
    </xf>
    <xf numFmtId="0" fontId="14" fillId="0" borderId="21" xfId="42" applyFont="1" applyBorder="1" applyAlignment="1">
      <alignment vertical="top" wrapText="1"/>
    </xf>
    <xf numFmtId="0" fontId="4" fillId="0" borderId="24" xfId="0" applyFont="1" applyBorder="1"/>
    <xf numFmtId="3" fontId="4" fillId="0" borderId="24" xfId="0" applyNumberFormat="1" applyFont="1" applyBorder="1" applyAlignment="1">
      <alignment horizontal="center"/>
    </xf>
    <xf numFmtId="0" fontId="8" fillId="0" borderId="0" xfId="0" applyFont="1" applyFill="1" applyAlignment="1">
      <alignment vertical="center"/>
    </xf>
    <xf numFmtId="0" fontId="4" fillId="0" borderId="0" xfId="0" applyFont="1"/>
    <xf numFmtId="3" fontId="4" fillId="0" borderId="0" xfId="0" applyNumberFormat="1" applyFont="1" applyAlignment="1">
      <alignment horizontal="center"/>
    </xf>
    <xf numFmtId="0" fontId="8" fillId="0" borderId="0" xfId="0" applyFont="1"/>
    <xf numFmtId="0" fontId="37" fillId="0" borderId="0" xfId="0" applyFont="1"/>
    <xf numFmtId="3" fontId="35" fillId="0" borderId="11" xfId="0" applyNumberFormat="1" applyFont="1" applyFill="1" applyBorder="1" applyAlignment="1">
      <alignment horizontal="center"/>
    </xf>
    <xf numFmtId="0" fontId="41" fillId="0" borderId="0" xfId="41" applyFont="1" applyAlignment="1">
      <alignment vertical="top" wrapText="1"/>
    </xf>
    <xf numFmtId="1" fontId="4" fillId="0" borderId="11" xfId="0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14" fillId="0" borderId="0" xfId="0" applyFont="1" applyFill="1" applyAlignment="1">
      <alignment vertical="top" wrapText="1"/>
    </xf>
    <xf numFmtId="0" fontId="4" fillId="0" borderId="11" xfId="39" applyNumberFormat="1" applyFont="1" applyFill="1" applyBorder="1" applyAlignment="1">
      <alignment vertical="top" wrapText="1"/>
    </xf>
    <xf numFmtId="0" fontId="6" fillId="0" borderId="14" xfId="0" applyFont="1" applyFill="1" applyBorder="1"/>
    <xf numFmtId="0" fontId="6" fillId="0" borderId="21" xfId="0" applyFont="1" applyFill="1" applyBorder="1"/>
    <xf numFmtId="3" fontId="6" fillId="0" borderId="21" xfId="0" applyNumberFormat="1" applyFont="1" applyFill="1" applyBorder="1" applyAlignment="1">
      <alignment horizontal="center"/>
    </xf>
    <xf numFmtId="0" fontId="4" fillId="0" borderId="26" xfId="0" applyFont="1" applyBorder="1" applyAlignment="1">
      <alignment horizontal="center" vertical="center"/>
    </xf>
    <xf numFmtId="0" fontId="42" fillId="0" borderId="11" xfId="0" applyFont="1" applyBorder="1"/>
    <xf numFmtId="3" fontId="42" fillId="0" borderId="11" xfId="0" applyNumberFormat="1" applyFont="1" applyBorder="1" applyAlignment="1">
      <alignment horizontal="center"/>
    </xf>
    <xf numFmtId="0" fontId="11" fillId="0" borderId="0" xfId="42" applyFont="1" applyBorder="1" applyAlignment="1">
      <alignment vertical="top" wrapText="1"/>
    </xf>
    <xf numFmtId="0" fontId="2" fillId="0" borderId="0" xfId="0" applyFont="1"/>
    <xf numFmtId="3" fontId="0" fillId="0" borderId="0" xfId="0" applyNumberFormat="1" applyFill="1"/>
    <xf numFmtId="0" fontId="4" fillId="0" borderId="11" xfId="41" applyFont="1" applyBorder="1" applyAlignment="1">
      <alignment vertical="top" wrapText="1"/>
    </xf>
    <xf numFmtId="0" fontId="4" fillId="0" borderId="11" xfId="41" applyFont="1" applyBorder="1" applyAlignment="1">
      <alignment horizontal="right" wrapText="1"/>
    </xf>
    <xf numFmtId="0" fontId="4" fillId="0" borderId="11" xfId="41" applyFont="1" applyBorder="1" applyAlignment="1">
      <alignment wrapText="1"/>
    </xf>
    <xf numFmtId="3" fontId="4" fillId="0" borderId="11" xfId="41" applyNumberFormat="1" applyFont="1" applyBorder="1" applyAlignment="1">
      <alignment horizontal="center" wrapText="1"/>
    </xf>
    <xf numFmtId="0" fontId="3" fillId="0" borderId="18" xfId="42" applyFont="1" applyFill="1" applyBorder="1" applyAlignment="1">
      <alignment vertical="center" wrapText="1"/>
    </xf>
    <xf numFmtId="0" fontId="6" fillId="0" borderId="0" xfId="42" applyFont="1" applyFill="1" applyBorder="1" applyAlignment="1">
      <alignment horizontal="left" vertical="top" wrapText="1"/>
    </xf>
    <xf numFmtId="0" fontId="4" fillId="0" borderId="23" xfId="42" applyFont="1" applyBorder="1" applyAlignment="1">
      <alignment vertical="top" wrapText="1"/>
    </xf>
    <xf numFmtId="0" fontId="35" fillId="0" borderId="0" xfId="42" applyFont="1" applyBorder="1" applyAlignment="1">
      <alignment vertical="top" wrapText="1"/>
    </xf>
    <xf numFmtId="0" fontId="4" fillId="0" borderId="18" xfId="42" applyFont="1" applyBorder="1" applyAlignment="1">
      <alignment vertical="top" wrapText="1"/>
    </xf>
    <xf numFmtId="0" fontId="4" fillId="0" borderId="0" xfId="42" applyFont="1" applyAlignment="1">
      <alignment vertical="top" wrapText="1"/>
    </xf>
    <xf numFmtId="0" fontId="14" fillId="0" borderId="0" xfId="42" applyFont="1" applyBorder="1" applyAlignment="1">
      <alignment vertical="top"/>
    </xf>
    <xf numFmtId="0" fontId="35" fillId="0" borderId="0" xfId="42" applyFont="1" applyBorder="1" applyAlignment="1">
      <alignment horizontal="left" vertical="top" wrapText="1"/>
    </xf>
    <xf numFmtId="0" fontId="6" fillId="0" borderId="29" xfId="0" applyFont="1" applyFill="1" applyBorder="1" applyAlignment="1">
      <alignment vertical="center"/>
    </xf>
    <xf numFmtId="0" fontId="42" fillId="0" borderId="11" xfId="0" applyFont="1" applyBorder="1" applyAlignment="1">
      <alignment horizontal="center" vertical="center"/>
    </xf>
    <xf numFmtId="0" fontId="37" fillId="0" borderId="20" xfId="0" applyFont="1" applyBorder="1" applyAlignment="1">
      <alignment horizontal="center" vertical="center"/>
    </xf>
    <xf numFmtId="0" fontId="37" fillId="0" borderId="22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vertical="center" wrapText="1"/>
    </xf>
    <xf numFmtId="3" fontId="5" fillId="0" borderId="11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right" vertical="center" wrapText="1"/>
    </xf>
    <xf numFmtId="0" fontId="44" fillId="0" borderId="0" xfId="0" applyFont="1" applyAlignment="1">
      <alignment vertical="top" wrapText="1"/>
    </xf>
    <xf numFmtId="3" fontId="0" fillId="0" borderId="0" xfId="0" applyNumberFormat="1"/>
    <xf numFmtId="0" fontId="44" fillId="0" borderId="11" xfId="0" applyFont="1" applyBorder="1" applyAlignment="1">
      <alignment vertical="top" wrapText="1"/>
    </xf>
    <xf numFmtId="49" fontId="44" fillId="0" borderId="11" xfId="0" applyNumberFormat="1" applyFont="1" applyBorder="1" applyAlignment="1">
      <alignment vertical="top" wrapText="1"/>
    </xf>
    <xf numFmtId="0" fontId="44" fillId="0" borderId="0" xfId="0" applyFont="1" applyFill="1" applyAlignment="1">
      <alignment vertical="top" wrapText="1"/>
    </xf>
    <xf numFmtId="0" fontId="15" fillId="0" borderId="0" xfId="0" applyFont="1" applyAlignment="1">
      <alignment vertical="top" wrapText="1"/>
    </xf>
    <xf numFmtId="0" fontId="15" fillId="0" borderId="0" xfId="0" applyFont="1" applyFill="1" applyAlignment="1">
      <alignment vertical="top" wrapText="1"/>
    </xf>
    <xf numFmtId="0" fontId="15" fillId="0" borderId="11" xfId="0" applyFont="1" applyBorder="1" applyAlignment="1">
      <alignment vertical="top" wrapText="1"/>
    </xf>
    <xf numFmtId="49" fontId="15" fillId="0" borderId="11" xfId="0" applyNumberFormat="1" applyFont="1" applyBorder="1" applyAlignment="1">
      <alignment vertical="top" wrapText="1"/>
    </xf>
    <xf numFmtId="0" fontId="44" fillId="0" borderId="11" xfId="0" applyFont="1" applyFill="1" applyBorder="1" applyAlignment="1">
      <alignment vertical="top" wrapText="1"/>
    </xf>
    <xf numFmtId="0" fontId="4" fillId="0" borderId="16" xfId="0" applyFont="1" applyBorder="1" applyAlignment="1">
      <alignment wrapText="1"/>
    </xf>
    <xf numFmtId="3" fontId="4" fillId="0" borderId="16" xfId="0" applyNumberFormat="1" applyFont="1" applyBorder="1" applyAlignment="1">
      <alignment horizontal="center" wrapText="1"/>
    </xf>
    <xf numFmtId="0" fontId="4" fillId="0" borderId="11" xfId="0" applyFont="1" applyFill="1" applyBorder="1" applyAlignment="1">
      <alignment horizontal="center" vertical="top" wrapText="1"/>
    </xf>
    <xf numFmtId="3" fontId="0" fillId="0" borderId="0" xfId="0" applyNumberFormat="1" applyFill="1" applyAlignment="1">
      <alignment vertical="center"/>
    </xf>
    <xf numFmtId="0" fontId="4" fillId="0" borderId="25" xfId="0" applyFont="1" applyFill="1" applyBorder="1" applyAlignment="1">
      <alignment wrapText="1"/>
    </xf>
    <xf numFmtId="3" fontId="35" fillId="0" borderId="25" xfId="0" applyNumberFormat="1" applyFont="1" applyFill="1" applyBorder="1" applyAlignment="1">
      <alignment horizontal="center"/>
    </xf>
    <xf numFmtId="0" fontId="4" fillId="0" borderId="2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3" fontId="37" fillId="0" borderId="0" xfId="0" applyNumberFormat="1" applyFont="1"/>
    <xf numFmtId="0" fontId="4" fillId="0" borderId="25" xfId="0" applyFont="1" applyBorder="1" applyAlignment="1">
      <alignment horizontal="center" vertical="center"/>
    </xf>
    <xf numFmtId="0" fontId="35" fillId="0" borderId="15" xfId="0" applyFont="1" applyFill="1" applyBorder="1"/>
    <xf numFmtId="3" fontId="45" fillId="0" borderId="3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33" xfId="0" applyFont="1" applyBorder="1" applyAlignment="1">
      <alignment vertical="top" wrapText="1"/>
    </xf>
    <xf numFmtId="0" fontId="44" fillId="0" borderId="33" xfId="0" applyFont="1" applyBorder="1" applyAlignment="1">
      <alignment vertical="top" wrapText="1"/>
    </xf>
    <xf numFmtId="0" fontId="46" fillId="0" borderId="33" xfId="0" applyFont="1" applyBorder="1" applyAlignment="1">
      <alignment vertical="top" wrapText="1"/>
    </xf>
    <xf numFmtId="0" fontId="46" fillId="0" borderId="33" xfId="0" applyFont="1" applyBorder="1" applyAlignment="1">
      <alignment wrapText="1"/>
    </xf>
    <xf numFmtId="3" fontId="46" fillId="0" borderId="33" xfId="0" applyNumberFormat="1" applyFont="1" applyBorder="1" applyAlignment="1">
      <alignment horizontal="center" wrapText="1"/>
    </xf>
    <xf numFmtId="0" fontId="4" fillId="0" borderId="11" xfId="0" applyFont="1" applyFill="1" applyBorder="1" applyAlignment="1">
      <alignment horizontal="center" vertical="top"/>
    </xf>
    <xf numFmtId="0" fontId="4" fillId="0" borderId="11" xfId="41" applyFont="1" applyFill="1" applyBorder="1" applyAlignment="1">
      <alignment vertical="top" wrapText="1"/>
    </xf>
    <xf numFmtId="49" fontId="15" fillId="0" borderId="11" xfId="0" applyNumberFormat="1" applyFont="1" applyFill="1" applyBorder="1" applyAlignment="1">
      <alignment vertical="top" wrapText="1"/>
    </xf>
    <xf numFmtId="3" fontId="4" fillId="0" borderId="11" xfId="41" applyNumberFormat="1" applyFont="1" applyFill="1" applyBorder="1" applyAlignment="1">
      <alignment horizontal="center" wrapText="1"/>
    </xf>
    <xf numFmtId="0" fontId="41" fillId="0" borderId="0" xfId="41" applyFont="1" applyFill="1" applyAlignment="1">
      <alignment vertical="top" wrapText="1"/>
    </xf>
    <xf numFmtId="3" fontId="41" fillId="0" borderId="0" xfId="41" applyNumberFormat="1" applyFont="1" applyFill="1" applyAlignment="1">
      <alignment vertical="top" wrapText="1"/>
    </xf>
    <xf numFmtId="0" fontId="4" fillId="0" borderId="11" xfId="41" applyFont="1" applyFill="1" applyBorder="1" applyAlignment="1">
      <alignment horizontal="right" wrapText="1"/>
    </xf>
    <xf numFmtId="0" fontId="4" fillId="0" borderId="11" xfId="41" applyFont="1" applyFill="1" applyBorder="1" applyAlignment="1">
      <alignment wrapText="1"/>
    </xf>
    <xf numFmtId="0" fontId="35" fillId="0" borderId="0" xfId="42" applyFont="1" applyBorder="1" applyAlignment="1">
      <alignment horizontal="left" vertical="top" wrapText="1"/>
    </xf>
    <xf numFmtId="0" fontId="35" fillId="0" borderId="0" xfId="42" applyFont="1" applyFill="1" applyBorder="1" applyAlignment="1">
      <alignment horizontal="left" vertical="top" wrapText="1"/>
    </xf>
    <xf numFmtId="0" fontId="34" fillId="0" borderId="23" xfId="42" applyFont="1" applyFill="1" applyBorder="1" applyAlignment="1">
      <alignment horizontal="center" vertical="center" wrapText="1"/>
    </xf>
    <xf numFmtId="0" fontId="34" fillId="0" borderId="0" xfId="42" applyFont="1" applyFill="1" applyBorder="1" applyAlignment="1">
      <alignment horizontal="center" vertical="center" wrapText="1"/>
    </xf>
    <xf numFmtId="0" fontId="34" fillId="0" borderId="18" xfId="42" applyFont="1" applyFill="1" applyBorder="1" applyAlignment="1">
      <alignment horizontal="center" vertical="center" wrapText="1"/>
    </xf>
    <xf numFmtId="0" fontId="8" fillId="0" borderId="0" xfId="42" applyFont="1" applyFill="1" applyBorder="1" applyAlignment="1">
      <alignment horizontal="center" vertical="center" wrapText="1"/>
    </xf>
    <xf numFmtId="0" fontId="3" fillId="0" borderId="0" xfId="42" applyFont="1" applyFill="1" applyBorder="1" applyAlignment="1">
      <alignment horizontal="center" vertical="center" wrapText="1"/>
    </xf>
    <xf numFmtId="164" fontId="35" fillId="0" borderId="19" xfId="0" applyNumberFormat="1" applyFont="1" applyFill="1" applyBorder="1" applyAlignment="1">
      <alignment horizontal="center"/>
    </xf>
    <xf numFmtId="164" fontId="35" fillId="0" borderId="15" xfId="0" applyNumberFormat="1" applyFont="1" applyFill="1" applyBorder="1" applyAlignment="1">
      <alignment horizontal="center"/>
    </xf>
    <xf numFmtId="164" fontId="6" fillId="0" borderId="30" xfId="0" applyNumberFormat="1" applyFont="1" applyFill="1" applyBorder="1" applyAlignment="1">
      <alignment horizontal="center" vertical="center"/>
    </xf>
    <xf numFmtId="164" fontId="6" fillId="0" borderId="27" xfId="0" applyNumberFormat="1" applyFont="1" applyFill="1" applyBorder="1" applyAlignment="1">
      <alignment horizontal="center" vertical="center"/>
    </xf>
    <xf numFmtId="0" fontId="10" fillId="0" borderId="28" xfId="0" applyFont="1" applyFill="1" applyBorder="1" applyAlignment="1">
      <alignment horizontal="center" vertical="center"/>
    </xf>
    <xf numFmtId="0" fontId="10" fillId="0" borderId="31" xfId="0" applyFont="1" applyFill="1" applyBorder="1" applyAlignment="1">
      <alignment horizontal="center" vertical="center" wrapText="1"/>
    </xf>
    <xf numFmtId="164" fontId="6" fillId="0" borderId="22" xfId="0" applyNumberFormat="1" applyFont="1" applyFill="1" applyBorder="1" applyAlignment="1">
      <alignment horizontal="center"/>
    </xf>
    <xf numFmtId="164" fontId="6" fillId="0" borderId="14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0" fillId="24" borderId="22" xfId="0" applyFont="1" applyFill="1" applyBorder="1" applyAlignment="1">
      <alignment horizontal="center" vertical="top"/>
    </xf>
    <xf numFmtId="0" fontId="10" fillId="24" borderId="12" xfId="0" applyFont="1" applyFill="1" applyBorder="1" applyAlignment="1">
      <alignment horizontal="center" vertical="top"/>
    </xf>
    <xf numFmtId="0" fontId="10" fillId="24" borderId="14" xfId="0" applyFont="1" applyFill="1" applyBorder="1" applyAlignment="1">
      <alignment horizontal="center" vertical="top"/>
    </xf>
    <xf numFmtId="0" fontId="6" fillId="24" borderId="22" xfId="0" applyFont="1" applyFill="1" applyBorder="1" applyAlignment="1">
      <alignment horizontal="center" vertical="center" wrapText="1"/>
    </xf>
    <xf numFmtId="0" fontId="6" fillId="24" borderId="12" xfId="0" applyFont="1" applyFill="1" applyBorder="1" applyAlignment="1">
      <alignment horizontal="center" vertical="center" wrapText="1"/>
    </xf>
    <xf numFmtId="0" fontId="6" fillId="24" borderId="14" xfId="0" applyFont="1" applyFill="1" applyBorder="1" applyAlignment="1">
      <alignment horizontal="center" vertical="center" wrapText="1"/>
    </xf>
    <xf numFmtId="3" fontId="11" fillId="0" borderId="22" xfId="0" applyNumberFormat="1" applyFont="1" applyFill="1" applyBorder="1" applyAlignment="1">
      <alignment horizontal="center" vertical="center" wrapText="1"/>
    </xf>
    <xf numFmtId="3" fontId="11" fillId="0" borderId="12" xfId="0" applyNumberFormat="1" applyFont="1" applyFill="1" applyBorder="1" applyAlignment="1">
      <alignment horizontal="center" vertical="center" wrapText="1"/>
    </xf>
    <xf numFmtId="3" fontId="11" fillId="0" borderId="14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8" fillId="0" borderId="22" xfId="0" applyFont="1" applyFill="1" applyBorder="1" applyAlignment="1">
      <alignment horizontal="left" vertical="center"/>
    </xf>
    <xf numFmtId="0" fontId="8" fillId="0" borderId="12" xfId="0" applyFont="1" applyFill="1" applyBorder="1" applyAlignment="1">
      <alignment horizontal="left" vertical="center"/>
    </xf>
    <xf numFmtId="0" fontId="8" fillId="0" borderId="14" xfId="0" applyFont="1" applyFill="1" applyBorder="1" applyAlignment="1">
      <alignment horizontal="left" vertical="center"/>
    </xf>
    <xf numFmtId="0" fontId="10" fillId="24" borderId="17" xfId="0" applyFont="1" applyFill="1" applyBorder="1" applyAlignment="1">
      <alignment horizontal="center" vertical="top"/>
    </xf>
    <xf numFmtId="0" fontId="10" fillId="24" borderId="15" xfId="0" applyFont="1" applyFill="1" applyBorder="1" applyAlignment="1">
      <alignment horizontal="center" vertical="top"/>
    </xf>
    <xf numFmtId="0" fontId="2" fillId="0" borderId="0" xfId="0" applyFont="1" applyFill="1"/>
    <xf numFmtId="3" fontId="43" fillId="0" borderId="0" xfId="0" applyNumberFormat="1" applyFont="1" applyFill="1"/>
    <xf numFmtId="0" fontId="43" fillId="0" borderId="0" xfId="0" applyFont="1" applyFill="1"/>
    <xf numFmtId="0" fontId="43" fillId="0" borderId="0" xfId="0" applyFont="1" applyFill="1" applyAlignment="1">
      <alignment vertical="center"/>
    </xf>
    <xf numFmtId="3" fontId="2" fillId="0" borderId="0" xfId="0" applyNumberFormat="1" applyFont="1" applyFill="1"/>
  </cellXfs>
  <cellStyles count="51">
    <cellStyle name="1. jelölőszín" xfId="29" builtinId="29" customBuiltin="1"/>
    <cellStyle name="2. jelölőszín" xfId="30" builtinId="33" customBuiltin="1"/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3. jelölőszín" xfId="31" builtinId="37" customBuiltin="1"/>
    <cellStyle name="4. jelölőszín" xfId="32" builtinId="41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5. jelölőszín" xfId="33" builtinId="45" customBuiltin="1"/>
    <cellStyle name="6. jelölőszín" xfId="34" builtinId="49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ó" xfId="35" builtinId="26" customBuiltin="1"/>
    <cellStyle name="Kimenet" xfId="36" builtinId="21" customBuiltin="1"/>
    <cellStyle name="Magyarázó szöveg" xfId="37" builtinId="53" customBuiltin="1"/>
    <cellStyle name="Normal" xfId="38"/>
    <cellStyle name="Normál" xfId="0" builtinId="0"/>
    <cellStyle name="Normál 2" xfId="49"/>
    <cellStyle name="Normál 3" xfId="50"/>
    <cellStyle name="Normál_alapköltségv" xfId="39"/>
    <cellStyle name="Normál_Bp, Ordas-építészet-statikakv-2012.05.30" xfId="40"/>
    <cellStyle name="Normál_GárdonY- KIKÖTŐ-2012.09.23.-PÁLYÁZATI KÖLTSÉGVETÉS -ÚJ" xfId="41"/>
    <cellStyle name="Normál_Hévíz-Kormányablak-2013.04.11-ÉPÍTÉSZET" xfId="42"/>
    <cellStyle name="Összesen" xfId="43" builtinId="25" customBuiltin="1"/>
    <cellStyle name="Rossz" xfId="44" builtinId="27" customBuiltin="1"/>
    <cellStyle name="Semleges" xfId="45" builtinId="28" customBuiltin="1"/>
    <cellStyle name="Standard_Munka12" xfId="46"/>
    <cellStyle name="Stílus 1" xfId="47"/>
    <cellStyle name="Számítás" xfId="48" builtinId="22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46"/>
  <sheetViews>
    <sheetView tabSelected="1" zoomScaleNormal="100" workbookViewId="0"/>
  </sheetViews>
  <sheetFormatPr defaultColWidth="9.140625" defaultRowHeight="15.75"/>
  <cols>
    <col min="1" max="1" width="3.85546875" style="55" customWidth="1"/>
    <col min="2" max="2" width="5.140625" style="55" customWidth="1"/>
    <col min="3" max="3" width="19" style="55" customWidth="1"/>
    <col min="4" max="5" width="20.7109375" style="55" customWidth="1"/>
    <col min="6" max="6" width="16.28515625" style="55" customWidth="1"/>
    <col min="7" max="7" width="5.42578125" style="55" customWidth="1"/>
    <col min="8" max="16384" width="9.140625" style="55"/>
  </cols>
  <sheetData>
    <row r="2" spans="2:7">
      <c r="B2" s="52"/>
      <c r="C2" s="53"/>
      <c r="D2" s="53"/>
      <c r="E2" s="53"/>
      <c r="F2" s="53"/>
      <c r="G2" s="54"/>
    </row>
    <row r="3" spans="2:7">
      <c r="B3" s="56"/>
      <c r="C3" s="57"/>
      <c r="D3" s="57"/>
      <c r="E3" s="57"/>
      <c r="F3" s="57"/>
      <c r="G3" s="58"/>
    </row>
    <row r="4" spans="2:7">
      <c r="B4" s="56"/>
      <c r="C4" s="57"/>
      <c r="D4" s="57"/>
      <c r="E4" s="57"/>
      <c r="F4" s="57"/>
      <c r="G4" s="58"/>
    </row>
    <row r="5" spans="2:7">
      <c r="B5" s="56"/>
      <c r="C5" s="57"/>
      <c r="D5" s="57"/>
      <c r="E5" s="57"/>
      <c r="F5" s="57"/>
      <c r="G5" s="58"/>
    </row>
    <row r="6" spans="2:7">
      <c r="B6" s="56"/>
      <c r="C6" s="57"/>
      <c r="D6" s="57"/>
      <c r="E6" s="57"/>
      <c r="F6" s="57"/>
      <c r="G6" s="58"/>
    </row>
    <row r="7" spans="2:7">
      <c r="B7" s="56"/>
      <c r="C7" s="57"/>
      <c r="D7" s="57"/>
      <c r="E7" s="57"/>
      <c r="F7" s="57"/>
      <c r="G7" s="58"/>
    </row>
    <row r="8" spans="2:7">
      <c r="B8" s="56"/>
      <c r="C8" s="57"/>
      <c r="D8" s="57"/>
      <c r="E8" s="57"/>
      <c r="F8" s="57"/>
      <c r="G8" s="58"/>
    </row>
    <row r="9" spans="2:7">
      <c r="B9" s="56"/>
      <c r="C9" s="57"/>
      <c r="D9" s="57"/>
      <c r="E9" s="57"/>
      <c r="F9" s="57"/>
      <c r="G9" s="58"/>
    </row>
    <row r="10" spans="2:7" ht="27.6" customHeight="1">
      <c r="B10" s="154" t="s">
        <v>4</v>
      </c>
      <c r="C10" s="155"/>
      <c r="D10" s="155"/>
      <c r="E10" s="155"/>
      <c r="F10" s="155"/>
      <c r="G10" s="156"/>
    </row>
    <row r="11" spans="2:7">
      <c r="B11" s="56"/>
      <c r="C11" s="57"/>
      <c r="D11" s="57"/>
      <c r="E11" s="57"/>
      <c r="F11" s="57"/>
      <c r="G11" s="58"/>
    </row>
    <row r="12" spans="2:7">
      <c r="B12" s="56"/>
      <c r="C12" s="57"/>
      <c r="D12" s="57"/>
      <c r="E12" s="57"/>
      <c r="F12" s="57"/>
      <c r="G12" s="58"/>
    </row>
    <row r="13" spans="2:7">
      <c r="B13" s="56"/>
      <c r="C13" s="57"/>
      <c r="D13" s="57"/>
      <c r="E13" s="57"/>
      <c r="F13" s="57"/>
      <c r="G13" s="58"/>
    </row>
    <row r="14" spans="2:7">
      <c r="B14" s="56"/>
      <c r="C14" s="57"/>
      <c r="D14" s="57"/>
      <c r="E14" s="57"/>
      <c r="F14" s="57"/>
      <c r="G14" s="58"/>
    </row>
    <row r="15" spans="2:7" s="61" customFormat="1" ht="24.75" customHeight="1">
      <c r="B15" s="59"/>
      <c r="C15" s="157" t="s">
        <v>138</v>
      </c>
      <c r="D15" s="157"/>
      <c r="E15" s="157"/>
      <c r="F15" s="157"/>
      <c r="G15" s="60"/>
    </row>
    <row r="16" spans="2:7" s="61" customFormat="1" ht="59.25" customHeight="1">
      <c r="B16" s="59"/>
      <c r="C16" s="158" t="s">
        <v>494</v>
      </c>
      <c r="D16" s="158"/>
      <c r="E16" s="158"/>
      <c r="F16" s="158"/>
      <c r="G16" s="96"/>
    </row>
    <row r="17" spans="2:7">
      <c r="B17" s="59"/>
      <c r="C17" s="57"/>
      <c r="D17" s="57"/>
      <c r="E17" s="57"/>
      <c r="F17" s="57"/>
      <c r="G17" s="58"/>
    </row>
    <row r="18" spans="2:7">
      <c r="B18" s="56"/>
      <c r="C18" s="57"/>
      <c r="D18" s="57"/>
      <c r="E18" s="57"/>
      <c r="F18" s="57"/>
      <c r="G18" s="58"/>
    </row>
    <row r="19" spans="2:7">
      <c r="B19" s="56"/>
      <c r="C19" s="57"/>
      <c r="D19" s="57"/>
      <c r="E19" s="57"/>
      <c r="F19" s="57"/>
      <c r="G19" s="58"/>
    </row>
    <row r="20" spans="2:7">
      <c r="B20" s="56"/>
      <c r="C20" s="57"/>
      <c r="D20" s="57"/>
      <c r="E20" s="57"/>
      <c r="F20" s="57"/>
      <c r="G20" s="58"/>
    </row>
    <row r="21" spans="2:7">
      <c r="B21" s="56"/>
      <c r="C21" s="57"/>
      <c r="D21" s="57"/>
      <c r="E21" s="57"/>
      <c r="F21" s="57"/>
      <c r="G21" s="58"/>
    </row>
    <row r="22" spans="2:7">
      <c r="B22" s="56"/>
      <c r="C22" s="57"/>
      <c r="D22" s="57"/>
      <c r="E22" s="57"/>
      <c r="F22" s="57"/>
      <c r="G22" s="58"/>
    </row>
    <row r="23" spans="2:7">
      <c r="B23" s="56"/>
      <c r="C23" s="57"/>
      <c r="D23" s="57"/>
      <c r="E23" s="57"/>
      <c r="F23" s="57"/>
      <c r="G23" s="58"/>
    </row>
    <row r="24" spans="2:7">
      <c r="B24" s="56"/>
      <c r="C24" s="57"/>
      <c r="D24" s="57"/>
      <c r="E24" s="57"/>
      <c r="F24" s="57"/>
      <c r="G24" s="58"/>
    </row>
    <row r="25" spans="2:7">
      <c r="B25" s="56"/>
      <c r="C25" s="57"/>
      <c r="D25" s="57"/>
      <c r="E25" s="57"/>
      <c r="F25" s="57"/>
      <c r="G25" s="58"/>
    </row>
    <row r="26" spans="2:7" s="65" customFormat="1" ht="15">
      <c r="B26" s="62"/>
      <c r="C26" s="97"/>
      <c r="D26" s="97"/>
      <c r="E26" s="97"/>
      <c r="F26" s="97"/>
      <c r="G26" s="64"/>
    </row>
    <row r="27" spans="2:7">
      <c r="B27" s="56"/>
      <c r="C27" s="57"/>
      <c r="D27" s="57"/>
      <c r="E27" s="57"/>
      <c r="F27" s="57"/>
      <c r="G27" s="58"/>
    </row>
    <row r="28" spans="2:7">
      <c r="B28" s="56"/>
      <c r="C28" s="57"/>
      <c r="D28" s="57"/>
      <c r="E28" s="57"/>
      <c r="F28" s="57"/>
      <c r="G28" s="58"/>
    </row>
    <row r="29" spans="2:7">
      <c r="B29" s="56"/>
      <c r="C29" s="57"/>
      <c r="D29" s="57"/>
      <c r="E29" s="57"/>
      <c r="F29" s="57"/>
      <c r="G29" s="58"/>
    </row>
    <row r="30" spans="2:7">
      <c r="B30" s="56"/>
      <c r="C30" s="57"/>
      <c r="D30" s="57"/>
      <c r="E30" s="57"/>
      <c r="F30" s="57"/>
      <c r="G30" s="58"/>
    </row>
    <row r="31" spans="2:7" s="101" customFormat="1" ht="15">
      <c r="B31" s="98"/>
      <c r="C31" s="89"/>
      <c r="D31" s="99"/>
      <c r="E31" s="99"/>
      <c r="F31" s="99"/>
      <c r="G31" s="100"/>
    </row>
    <row r="32" spans="2:7">
      <c r="B32" s="56"/>
      <c r="C32" s="57"/>
      <c r="D32" s="57"/>
      <c r="E32" s="57"/>
      <c r="F32" s="57"/>
      <c r="G32" s="58"/>
    </row>
    <row r="33" spans="2:7">
      <c r="B33" s="56"/>
      <c r="C33" s="89"/>
      <c r="D33" s="152"/>
      <c r="E33" s="152"/>
      <c r="F33" s="152"/>
      <c r="G33" s="58"/>
    </row>
    <row r="34" spans="2:7" s="101" customFormat="1">
      <c r="B34" s="98"/>
      <c r="C34" s="57"/>
      <c r="D34" s="102"/>
      <c r="E34" s="57"/>
      <c r="F34" s="57"/>
      <c r="G34" s="100"/>
    </row>
    <row r="35" spans="2:7">
      <c r="B35" s="56"/>
      <c r="C35" s="89"/>
      <c r="D35" s="152"/>
      <c r="E35" s="152"/>
      <c r="F35" s="152"/>
      <c r="G35" s="58"/>
    </row>
    <row r="36" spans="2:7" s="101" customFormat="1">
      <c r="B36" s="98"/>
      <c r="C36" s="57"/>
      <c r="D36" s="102"/>
      <c r="E36" s="57"/>
      <c r="F36" s="57"/>
      <c r="G36" s="100"/>
    </row>
    <row r="37" spans="2:7" s="101" customFormat="1" ht="15">
      <c r="B37" s="98"/>
      <c r="C37" s="89"/>
      <c r="D37" s="103"/>
      <c r="E37" s="103"/>
      <c r="F37" s="103"/>
      <c r="G37" s="100"/>
    </row>
    <row r="38" spans="2:7" s="101" customFormat="1" ht="15">
      <c r="B38" s="98"/>
      <c r="C38" s="89" t="s">
        <v>134</v>
      </c>
      <c r="D38" s="152" t="s">
        <v>135</v>
      </c>
      <c r="E38" s="152"/>
      <c r="F38" s="152"/>
      <c r="G38" s="100"/>
    </row>
    <row r="39" spans="2:7">
      <c r="B39" s="56"/>
      <c r="C39" s="57"/>
      <c r="D39" s="102" t="s">
        <v>136</v>
      </c>
      <c r="E39" s="57"/>
      <c r="F39" s="57"/>
      <c r="G39" s="58"/>
    </row>
    <row r="40" spans="2:7">
      <c r="B40" s="56"/>
      <c r="C40" s="89"/>
      <c r="D40" s="57"/>
      <c r="E40" s="57"/>
      <c r="F40" s="57"/>
      <c r="G40" s="58"/>
    </row>
    <row r="41" spans="2:7" s="65" customFormat="1" ht="15" customHeight="1">
      <c r="B41" s="62"/>
      <c r="C41" s="89" t="s">
        <v>137</v>
      </c>
      <c r="D41" s="152" t="s">
        <v>139</v>
      </c>
      <c r="E41" s="152"/>
      <c r="F41" s="152"/>
      <c r="G41" s="64"/>
    </row>
    <row r="42" spans="2:7">
      <c r="B42" s="56"/>
      <c r="C42" s="57"/>
      <c r="D42" s="102" t="s">
        <v>140</v>
      </c>
      <c r="E42" s="102"/>
      <c r="F42" s="102"/>
      <c r="G42" s="58"/>
    </row>
    <row r="43" spans="2:7">
      <c r="B43" s="56"/>
      <c r="C43" s="57"/>
      <c r="D43" s="57"/>
      <c r="E43" s="57"/>
      <c r="F43" s="57"/>
      <c r="G43" s="58"/>
    </row>
    <row r="44" spans="2:7" s="65" customFormat="1" ht="15.75" customHeight="1">
      <c r="B44" s="62"/>
      <c r="C44" s="63" t="s">
        <v>56</v>
      </c>
      <c r="D44" s="153" t="s">
        <v>141</v>
      </c>
      <c r="E44" s="153"/>
      <c r="F44" s="153"/>
      <c r="G44" s="64"/>
    </row>
    <row r="45" spans="2:7">
      <c r="B45" s="56"/>
      <c r="C45" s="57"/>
      <c r="D45" s="57"/>
      <c r="E45" s="57"/>
      <c r="F45" s="57"/>
      <c r="G45" s="58"/>
    </row>
    <row r="46" spans="2:7">
      <c r="B46" s="66"/>
      <c r="C46" s="67"/>
      <c r="D46" s="67"/>
      <c r="E46" s="67"/>
      <c r="F46" s="67"/>
      <c r="G46" s="68"/>
    </row>
  </sheetData>
  <mergeCells count="8">
    <mergeCell ref="D41:F41"/>
    <mergeCell ref="D44:F44"/>
    <mergeCell ref="B10:G10"/>
    <mergeCell ref="C15:F15"/>
    <mergeCell ref="C16:F16"/>
    <mergeCell ref="D33:F33"/>
    <mergeCell ref="D35:F35"/>
    <mergeCell ref="D38:F38"/>
  </mergeCells>
  <phoneticPr fontId="2" type="noConversion"/>
  <printOptions horizontalCentered="1"/>
  <pageMargins left="0.39370078740157483" right="0.39370078740157483" top="0.39370078740157483" bottom="0.39370078740157483" header="0.43307086614173229" footer="0.43307086614173229"/>
  <pageSetup paperSize="9" firstPageNumber="4294963191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9"/>
  <sheetViews>
    <sheetView workbookViewId="0">
      <selection activeCell="B12" sqref="B12"/>
    </sheetView>
  </sheetViews>
  <sheetFormatPr defaultRowHeight="15.75"/>
  <cols>
    <col min="1" max="1" width="3.140625" customWidth="1"/>
    <col min="2" max="2" width="101.5703125" style="51" customWidth="1"/>
  </cols>
  <sheetData>
    <row r="2" spans="2:2" ht="21" customHeight="1">
      <c r="B2" s="79" t="s">
        <v>55</v>
      </c>
    </row>
    <row r="3" spans="2:2" ht="21" customHeight="1">
      <c r="B3" s="80" t="str">
        <f>ELŐLAP!C15</f>
        <v>KÉSZÜLT 2000 SZENTENDRE, RÁKÓCZ UTCA 1. SZÁM ALATTI</v>
      </c>
    </row>
    <row r="4" spans="2:2" ht="26.1" customHeight="1">
      <c r="B4" s="110" t="str">
        <f>ELŐLAP!C16</f>
        <v>SZENTENDRE NÉPMŰVÉSZETEK HÁZA KIVITELEZÉSI MUNKÁIHOZ</v>
      </c>
    </row>
    <row r="5" spans="2:2" ht="25.5" customHeight="1">
      <c r="B5" s="81"/>
    </row>
    <row r="6" spans="2:2" ht="15" customHeight="1">
      <c r="B6" s="81" t="s">
        <v>547</v>
      </c>
    </row>
    <row r="7" spans="2:2" ht="15" customHeight="1">
      <c r="B7" s="81"/>
    </row>
    <row r="8" spans="2:2" ht="31.5">
      <c r="B8" s="81" t="s">
        <v>146</v>
      </c>
    </row>
    <row r="9" spans="2:2">
      <c r="B9" s="81"/>
    </row>
    <row r="10" spans="2:2">
      <c r="B10" s="81" t="s">
        <v>142</v>
      </c>
    </row>
    <row r="11" spans="2:2">
      <c r="B11" s="81"/>
    </row>
    <row r="12" spans="2:2" ht="47.25" customHeight="1">
      <c r="B12" s="81" t="s">
        <v>143</v>
      </c>
    </row>
    <row r="13" spans="2:2">
      <c r="B13" s="81" t="s">
        <v>144</v>
      </c>
    </row>
    <row r="14" spans="2:2">
      <c r="B14" s="81"/>
    </row>
    <row r="15" spans="2:2" ht="31.5">
      <c r="B15" s="81" t="s">
        <v>145</v>
      </c>
    </row>
    <row r="16" spans="2:2" ht="17.25" customHeight="1">
      <c r="B16" s="81"/>
    </row>
    <row r="17" spans="2:2" ht="31.5">
      <c r="B17" s="81" t="s">
        <v>147</v>
      </c>
    </row>
    <row r="18" spans="2:2">
      <c r="B18" s="81"/>
    </row>
    <row r="19" spans="2:2">
      <c r="B19" s="81"/>
    </row>
  </sheetData>
  <phoneticPr fontId="12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workbookViewId="0">
      <selection activeCell="I13" sqref="I13"/>
    </sheetView>
  </sheetViews>
  <sheetFormatPr defaultRowHeight="12.75"/>
  <cols>
    <col min="1" max="1" width="2.140625" style="72" customWidth="1"/>
    <col min="2" max="2" width="4.85546875" style="132" customWidth="1"/>
    <col min="3" max="3" width="52.42578125" style="72" customWidth="1"/>
    <col min="4" max="5" width="16.42578125" style="73" customWidth="1"/>
    <col min="6" max="7" width="9.85546875" bestFit="1" customWidth="1"/>
  </cols>
  <sheetData>
    <row r="1" spans="2:7" ht="13.5" thickBot="1">
      <c r="B1" s="131"/>
      <c r="C1" s="69"/>
      <c r="D1" s="70"/>
      <c r="E1" s="70"/>
    </row>
    <row r="2" spans="2:7" ht="24.75" customHeight="1" thickTop="1">
      <c r="B2" s="163" t="s">
        <v>133</v>
      </c>
      <c r="C2" s="163"/>
      <c r="D2" s="163"/>
      <c r="E2" s="163"/>
    </row>
    <row r="3" spans="2:7" ht="27.95" customHeight="1" thickBot="1">
      <c r="B3" s="164" t="str">
        <f>'Általános leírás'!B4</f>
        <v>SZENTENDRE NÉPMŰVÉSZETEK HÁZA KIVITELEZÉSI MUNKÁIHOZ</v>
      </c>
      <c r="C3" s="164"/>
      <c r="D3" s="164"/>
      <c r="E3" s="164"/>
      <c r="F3" s="71"/>
    </row>
    <row r="4" spans="2:7" ht="13.5" thickTop="1"/>
    <row r="5" spans="2:7" ht="15">
      <c r="B5" s="105" t="s">
        <v>64</v>
      </c>
      <c r="C5" s="87" t="s">
        <v>57</v>
      </c>
      <c r="D5" s="88" t="s">
        <v>58</v>
      </c>
      <c r="E5" s="88" t="s">
        <v>59</v>
      </c>
      <c r="F5" s="134"/>
      <c r="G5" s="134"/>
    </row>
    <row r="6" spans="2:7" ht="15">
      <c r="B6" s="133" t="s">
        <v>89</v>
      </c>
      <c r="C6" s="19" t="s">
        <v>165</v>
      </c>
      <c r="D6" s="76">
        <f>'Tételes költségvetés'!I16</f>
        <v>0</v>
      </c>
      <c r="E6" s="76">
        <f>'Tételes költségvetés'!J16</f>
        <v>0</v>
      </c>
      <c r="F6" s="116"/>
    </row>
    <row r="7" spans="2:7" ht="15">
      <c r="B7" s="133" t="s">
        <v>90</v>
      </c>
      <c r="C7" s="19" t="s">
        <v>495</v>
      </c>
      <c r="D7" s="76">
        <f>'Tételes költségvetés'!I28</f>
        <v>0</v>
      </c>
      <c r="E7" s="76">
        <f>'Tételes költségvetés'!J28</f>
        <v>0</v>
      </c>
      <c r="G7" s="116"/>
    </row>
    <row r="8" spans="2:7" ht="15">
      <c r="B8" s="133" t="s">
        <v>91</v>
      </c>
      <c r="C8" s="19" t="s">
        <v>167</v>
      </c>
      <c r="D8" s="76">
        <f>'Tételes költségvetés'!I39</f>
        <v>0</v>
      </c>
      <c r="E8" s="76">
        <f>'Tételes költségvetés'!J39</f>
        <v>0</v>
      </c>
      <c r="F8" s="116"/>
    </row>
    <row r="9" spans="2:7" ht="15">
      <c r="B9" s="133" t="s">
        <v>92</v>
      </c>
      <c r="C9" s="19" t="s">
        <v>496</v>
      </c>
      <c r="D9" s="76">
        <f>'Tételes költségvetés'!I51</f>
        <v>0</v>
      </c>
      <c r="E9" s="76">
        <f>'Tételes költségvetés'!J51</f>
        <v>0</v>
      </c>
      <c r="G9" s="116"/>
    </row>
    <row r="10" spans="2:7" ht="15">
      <c r="B10" s="133" t="s">
        <v>93</v>
      </c>
      <c r="C10" s="19" t="s">
        <v>168</v>
      </c>
      <c r="D10" s="76">
        <f>'Tételes költségvetés'!I59</f>
        <v>0</v>
      </c>
      <c r="E10" s="76">
        <f>'Tételes költségvetés'!J59</f>
        <v>0</v>
      </c>
      <c r="F10" s="116"/>
    </row>
    <row r="11" spans="2:7" ht="15">
      <c r="B11" s="133" t="s">
        <v>94</v>
      </c>
      <c r="C11" s="19" t="s">
        <v>497</v>
      </c>
      <c r="D11" s="76">
        <f>'Tételes költségvetés'!I67</f>
        <v>0</v>
      </c>
      <c r="E11" s="76">
        <f>'Tételes költségvetés'!J67</f>
        <v>0</v>
      </c>
      <c r="G11" s="116"/>
    </row>
    <row r="12" spans="2:7" ht="14.25" customHeight="1">
      <c r="B12" s="133" t="s">
        <v>95</v>
      </c>
      <c r="C12" s="19" t="s">
        <v>166</v>
      </c>
      <c r="D12" s="76">
        <f>'Tételes költségvetés'!I76</f>
        <v>0</v>
      </c>
      <c r="E12" s="76">
        <f>'Tételes költségvetés'!J76</f>
        <v>0</v>
      </c>
      <c r="F12" s="116"/>
    </row>
    <row r="13" spans="2:7" ht="14.25" customHeight="1">
      <c r="B13" s="133" t="s">
        <v>96</v>
      </c>
      <c r="C13" s="19" t="s">
        <v>176</v>
      </c>
      <c r="D13" s="76">
        <f>'Tételes költségvetés'!I93</f>
        <v>0</v>
      </c>
      <c r="E13" s="76">
        <f>'Tételes költségvetés'!J93</f>
        <v>0</v>
      </c>
      <c r="G13" s="116"/>
    </row>
    <row r="14" spans="2:7" ht="26.25">
      <c r="B14" s="133" t="s">
        <v>97</v>
      </c>
      <c r="C14" s="19" t="s">
        <v>177</v>
      </c>
      <c r="D14" s="76">
        <f>'Tételes költségvetés'!I101</f>
        <v>0</v>
      </c>
      <c r="E14" s="76">
        <f>'Tételes költségvetés'!J101</f>
        <v>0</v>
      </c>
      <c r="G14" s="116"/>
    </row>
    <row r="15" spans="2:7" ht="14.25" customHeight="1">
      <c r="B15" s="133" t="s">
        <v>98</v>
      </c>
      <c r="C15" s="19" t="s">
        <v>175</v>
      </c>
      <c r="D15" s="76">
        <f>'Tételes költségvetés'!I112</f>
        <v>0</v>
      </c>
      <c r="E15" s="76">
        <f>'Tételes költségvetés'!J112</f>
        <v>0</v>
      </c>
      <c r="F15" s="116"/>
    </row>
    <row r="16" spans="2:7" ht="14.25" customHeight="1">
      <c r="B16" s="133" t="s">
        <v>99</v>
      </c>
      <c r="C16" s="19" t="s">
        <v>238</v>
      </c>
      <c r="D16" s="76">
        <f>'Tételes költségvetés'!I119</f>
        <v>0</v>
      </c>
      <c r="E16" s="76">
        <f>'Tételes költségvetés'!J119</f>
        <v>0</v>
      </c>
      <c r="G16" s="116"/>
    </row>
    <row r="17" spans="2:7" ht="14.25" customHeight="1">
      <c r="B17" s="133" t="s">
        <v>100</v>
      </c>
      <c r="C17" s="19" t="s">
        <v>239</v>
      </c>
      <c r="D17" s="76">
        <f>'Tételes költségvetés'!I129</f>
        <v>0</v>
      </c>
      <c r="E17" s="76">
        <f>'Tételes költségvetés'!J129</f>
        <v>0</v>
      </c>
      <c r="G17" s="116"/>
    </row>
    <row r="18" spans="2:7" ht="15">
      <c r="B18" s="133" t="s">
        <v>101</v>
      </c>
      <c r="C18" s="19" t="s">
        <v>240</v>
      </c>
      <c r="D18" s="76">
        <f>'Tételes költségvetés'!I141</f>
        <v>0</v>
      </c>
      <c r="E18" s="76">
        <f>'Tételes költségvetés'!J141</f>
        <v>0</v>
      </c>
      <c r="G18" s="116"/>
    </row>
    <row r="19" spans="2:7" ht="26.25">
      <c r="B19" s="133" t="s">
        <v>102</v>
      </c>
      <c r="C19" s="19" t="s">
        <v>242</v>
      </c>
      <c r="D19" s="76">
        <f>'Tételes költségvetés'!I149</f>
        <v>0</v>
      </c>
      <c r="E19" s="76">
        <f>'Tételes költségvetés'!J149</f>
        <v>0</v>
      </c>
      <c r="F19" s="116"/>
    </row>
    <row r="20" spans="2:7" ht="15">
      <c r="B20" s="133" t="s">
        <v>103</v>
      </c>
      <c r="C20" s="19" t="s">
        <v>243</v>
      </c>
      <c r="D20" s="76">
        <f>'Tételes költségvetés'!I154</f>
        <v>0</v>
      </c>
      <c r="E20" s="76">
        <f>'Tételes költségvetés'!J154</f>
        <v>0</v>
      </c>
      <c r="G20" s="116"/>
    </row>
    <row r="21" spans="2:7" ht="15">
      <c r="B21" s="133" t="s">
        <v>104</v>
      </c>
      <c r="C21" s="19" t="s">
        <v>244</v>
      </c>
      <c r="D21" s="76">
        <f>'Tételes költségvetés'!I167</f>
        <v>0</v>
      </c>
      <c r="E21" s="76">
        <f>'Tételes költségvetés'!J167</f>
        <v>0</v>
      </c>
      <c r="G21" s="116"/>
    </row>
    <row r="22" spans="2:7" ht="15">
      <c r="B22" s="133" t="s">
        <v>105</v>
      </c>
      <c r="C22" s="19" t="s">
        <v>245</v>
      </c>
      <c r="D22" s="76">
        <f>'Tételes költségvetés'!I177</f>
        <v>0</v>
      </c>
      <c r="E22" s="76">
        <f>'Tételes költségvetés'!J177</f>
        <v>0</v>
      </c>
      <c r="G22" s="116"/>
    </row>
    <row r="23" spans="2:7" ht="26.25">
      <c r="B23" s="133" t="s">
        <v>106</v>
      </c>
      <c r="C23" s="19" t="s">
        <v>246</v>
      </c>
      <c r="D23" s="76">
        <f>'Tételes költségvetés'!I190</f>
        <v>0</v>
      </c>
      <c r="E23" s="76">
        <f>'Tételes költségvetés'!J190</f>
        <v>0</v>
      </c>
      <c r="G23" s="116"/>
    </row>
    <row r="24" spans="2:7" ht="15">
      <c r="B24" s="133" t="s">
        <v>107</v>
      </c>
      <c r="C24" s="19" t="s">
        <v>247</v>
      </c>
      <c r="D24" s="76">
        <f>'Tételes költségvetés'!I196</f>
        <v>0</v>
      </c>
      <c r="E24" s="76">
        <f>'Tételes költségvetés'!J196</f>
        <v>0</v>
      </c>
      <c r="G24" s="116"/>
    </row>
    <row r="25" spans="2:7" ht="15">
      <c r="B25" s="133" t="s">
        <v>108</v>
      </c>
      <c r="C25" s="19" t="s">
        <v>248</v>
      </c>
      <c r="D25" s="76">
        <f>'Tételes költségvetés'!I217</f>
        <v>0</v>
      </c>
      <c r="E25" s="76">
        <f>'Tételes költségvetés'!J217</f>
        <v>0</v>
      </c>
      <c r="G25" s="116"/>
    </row>
    <row r="26" spans="2:7" ht="26.25">
      <c r="B26" s="133" t="s">
        <v>109</v>
      </c>
      <c r="C26" s="19" t="s">
        <v>311</v>
      </c>
      <c r="D26" s="76">
        <f>'Tételes költségvetés'!I222</f>
        <v>0</v>
      </c>
      <c r="E26" s="76">
        <f>'Tételes költségvetés'!J222</f>
        <v>0</v>
      </c>
      <c r="G26" s="116"/>
    </row>
    <row r="27" spans="2:7" ht="26.25">
      <c r="B27" s="133" t="s">
        <v>110</v>
      </c>
      <c r="C27" s="19" t="s">
        <v>310</v>
      </c>
      <c r="D27" s="76">
        <f>'Tételes költségvetés'!I230</f>
        <v>0</v>
      </c>
      <c r="E27" s="76">
        <f>'Tételes költségvetés'!J230</f>
        <v>0</v>
      </c>
      <c r="G27" s="116"/>
    </row>
    <row r="28" spans="2:7" ht="15">
      <c r="B28" s="133" t="s">
        <v>111</v>
      </c>
      <c r="C28" s="19" t="s">
        <v>317</v>
      </c>
      <c r="D28" s="76">
        <f>'Tételes költségvetés'!I243</f>
        <v>0</v>
      </c>
      <c r="E28" s="76">
        <f>'Tételes költségvetés'!J243</f>
        <v>0</v>
      </c>
      <c r="G28" s="116"/>
    </row>
    <row r="29" spans="2:7" ht="15">
      <c r="B29" s="133" t="s">
        <v>112</v>
      </c>
      <c r="C29" s="19" t="s">
        <v>323</v>
      </c>
      <c r="D29" s="76">
        <f>'Tételes költségvetés'!I254</f>
        <v>0</v>
      </c>
      <c r="E29" s="76">
        <f>'Tételes költségvetés'!J254</f>
        <v>0</v>
      </c>
      <c r="F29" s="116"/>
    </row>
    <row r="30" spans="2:7" ht="14.25" customHeight="1">
      <c r="B30" s="133" t="s">
        <v>113</v>
      </c>
      <c r="C30" s="19" t="s">
        <v>326</v>
      </c>
      <c r="D30" s="76">
        <f>'Tételes költségvetés'!I261</f>
        <v>0</v>
      </c>
      <c r="E30" s="76">
        <f>'Tételes költségvetés'!J261</f>
        <v>0</v>
      </c>
      <c r="G30" s="116"/>
    </row>
    <row r="31" spans="2:7" ht="14.25" customHeight="1">
      <c r="B31" s="133" t="s">
        <v>114</v>
      </c>
      <c r="C31" s="19" t="s">
        <v>340</v>
      </c>
      <c r="D31" s="76">
        <f>'Tételes költségvetés'!I282</f>
        <v>0</v>
      </c>
      <c r="E31" s="76">
        <f>'Tételes költségvetés'!J282</f>
        <v>0</v>
      </c>
      <c r="F31" s="116"/>
      <c r="G31" s="116"/>
    </row>
    <row r="32" spans="2:7" ht="14.25" customHeight="1">
      <c r="B32" s="133" t="s">
        <v>115</v>
      </c>
      <c r="C32" s="19" t="s">
        <v>341</v>
      </c>
      <c r="D32" s="76">
        <f>'Tételes költségvetés'!I303</f>
        <v>0</v>
      </c>
      <c r="E32" s="76">
        <f>'Tételes költségvetés'!J303</f>
        <v>0</v>
      </c>
      <c r="G32" s="116"/>
    </row>
    <row r="33" spans="2:7" ht="14.25" customHeight="1">
      <c r="B33" s="133" t="s">
        <v>116</v>
      </c>
      <c r="C33" s="19" t="s">
        <v>342</v>
      </c>
      <c r="D33" s="76">
        <f>'Tételes költségvetés'!I308</f>
        <v>0</v>
      </c>
      <c r="E33" s="76">
        <f>'Tételes költségvetés'!J308</f>
        <v>0</v>
      </c>
      <c r="G33" s="116"/>
    </row>
    <row r="34" spans="2:7" ht="14.25" customHeight="1">
      <c r="B34" s="133" t="s">
        <v>117</v>
      </c>
      <c r="C34" s="19" t="s">
        <v>343</v>
      </c>
      <c r="D34" s="76">
        <f>'Tételes költségvetés'!I317</f>
        <v>0</v>
      </c>
      <c r="E34" s="76">
        <f>'Tételes költségvetés'!J317</f>
        <v>0</v>
      </c>
      <c r="G34" s="116"/>
    </row>
    <row r="35" spans="2:7" ht="15">
      <c r="B35" s="133" t="s">
        <v>118</v>
      </c>
      <c r="C35" s="19" t="s">
        <v>344</v>
      </c>
      <c r="D35" s="76">
        <f>'Tételes költségvetés'!I328</f>
        <v>0</v>
      </c>
      <c r="E35" s="76">
        <f>'Tételes költségvetés'!J328</f>
        <v>0</v>
      </c>
      <c r="G35" s="116"/>
    </row>
    <row r="36" spans="2:7" ht="15">
      <c r="B36" s="133" t="s">
        <v>119</v>
      </c>
      <c r="C36" s="19" t="s">
        <v>385</v>
      </c>
      <c r="D36" s="76">
        <f>'Tételes költségvetés'!I337</f>
        <v>0</v>
      </c>
      <c r="E36" s="76">
        <f>'Tételes költségvetés'!J337</f>
        <v>0</v>
      </c>
      <c r="G36" s="116"/>
    </row>
    <row r="37" spans="2:7" ht="15">
      <c r="B37" s="133" t="s">
        <v>120</v>
      </c>
      <c r="C37" s="19" t="s">
        <v>386</v>
      </c>
      <c r="D37" s="76">
        <f>'Tételes költségvetés'!I350</f>
        <v>0</v>
      </c>
      <c r="E37" s="76">
        <f>'Tételes költségvetés'!J350</f>
        <v>0</v>
      </c>
      <c r="F37" s="116"/>
    </row>
    <row r="38" spans="2:7" ht="15">
      <c r="B38" s="133" t="s">
        <v>121</v>
      </c>
      <c r="C38" s="19" t="s">
        <v>391</v>
      </c>
      <c r="D38" s="76">
        <f>'Tételes költségvetés'!I360</f>
        <v>0</v>
      </c>
      <c r="E38" s="76">
        <f>'Tételes költségvetés'!J360</f>
        <v>0</v>
      </c>
      <c r="G38" s="116"/>
    </row>
    <row r="39" spans="2:7" ht="26.25">
      <c r="B39" s="133" t="s">
        <v>122</v>
      </c>
      <c r="C39" s="19" t="s">
        <v>404</v>
      </c>
      <c r="D39" s="76">
        <f>'Tételes költségvetés'!I403</f>
        <v>0</v>
      </c>
      <c r="E39" s="76">
        <f>'Tételes költségvetés'!J403</f>
        <v>0</v>
      </c>
      <c r="G39" s="116"/>
    </row>
    <row r="40" spans="2:7" ht="26.25">
      <c r="B40" s="133" t="s">
        <v>123</v>
      </c>
      <c r="C40" s="19" t="s">
        <v>405</v>
      </c>
      <c r="D40" s="76">
        <f>'Tételes költségvetés'!I445</f>
        <v>0</v>
      </c>
      <c r="E40" s="76">
        <f>'Tételes költségvetés'!J445</f>
        <v>0</v>
      </c>
      <c r="G40" s="116"/>
    </row>
    <row r="41" spans="2:7" ht="15">
      <c r="B41" s="133" t="s">
        <v>124</v>
      </c>
      <c r="C41" s="11" t="s">
        <v>443</v>
      </c>
      <c r="D41" s="76">
        <f>'Tételes költségvetés'!I452</f>
        <v>0</v>
      </c>
      <c r="E41" s="76">
        <f>'Tételes költségvetés'!J452</f>
        <v>0</v>
      </c>
      <c r="F41" s="116"/>
    </row>
    <row r="42" spans="2:7" ht="26.25">
      <c r="B42" s="133" t="s">
        <v>125</v>
      </c>
      <c r="C42" s="19" t="s">
        <v>444</v>
      </c>
      <c r="D42" s="76">
        <f>'Tételes költségvetés'!I468</f>
        <v>0</v>
      </c>
      <c r="E42" s="76">
        <f>'Tételes költségvetés'!J468</f>
        <v>0</v>
      </c>
      <c r="F42" s="116"/>
    </row>
    <row r="43" spans="2:7" ht="15">
      <c r="B43" s="133" t="s">
        <v>126</v>
      </c>
      <c r="C43" s="19" t="s">
        <v>445</v>
      </c>
      <c r="D43" s="76">
        <f>'Tételes költségvetés'!I480</f>
        <v>0</v>
      </c>
      <c r="E43" s="76">
        <f>'Tételes költségvetés'!J480</f>
        <v>0</v>
      </c>
      <c r="G43" s="116"/>
    </row>
    <row r="44" spans="2:7" ht="15">
      <c r="B44" s="133" t="s">
        <v>127</v>
      </c>
      <c r="C44" s="19" t="s">
        <v>446</v>
      </c>
      <c r="D44" s="76">
        <f>'Tételes költségvetés'!I485</f>
        <v>0</v>
      </c>
      <c r="E44" s="76">
        <f>'Tételes költségvetés'!J485</f>
        <v>0</v>
      </c>
      <c r="G44" s="116"/>
    </row>
    <row r="45" spans="2:7" ht="15">
      <c r="B45" s="133" t="s">
        <v>128</v>
      </c>
      <c r="C45" s="19" t="s">
        <v>447</v>
      </c>
      <c r="D45" s="76">
        <f>'Tételes költségvetés'!I495</f>
        <v>0</v>
      </c>
      <c r="E45" s="76">
        <f>'Tételes költségvetés'!J495</f>
        <v>0</v>
      </c>
      <c r="G45" s="116"/>
    </row>
    <row r="46" spans="2:7" ht="26.25">
      <c r="B46" s="133" t="s">
        <v>129</v>
      </c>
      <c r="C46" s="19" t="s">
        <v>487</v>
      </c>
      <c r="D46" s="76">
        <f>'Tételes költségvetés'!I500</f>
        <v>0</v>
      </c>
      <c r="E46" s="76">
        <f>'Tételes költségvetés'!J500</f>
        <v>0</v>
      </c>
      <c r="G46" s="116"/>
    </row>
    <row r="47" spans="2:7" ht="15">
      <c r="B47" s="133" t="s">
        <v>130</v>
      </c>
      <c r="C47" s="19" t="s">
        <v>448</v>
      </c>
      <c r="D47" s="76">
        <f>'Tételes költségvetés'!I525</f>
        <v>0</v>
      </c>
      <c r="E47" s="76">
        <f>'Tételes költségvetés'!J525</f>
        <v>0</v>
      </c>
      <c r="G47" s="116"/>
    </row>
    <row r="48" spans="2:7" ht="15.75" thickBot="1">
      <c r="B48" s="136" t="s">
        <v>131</v>
      </c>
      <c r="C48" s="129" t="s">
        <v>449</v>
      </c>
      <c r="D48" s="130">
        <f>'Tételes költségvetés'!I570</f>
        <v>0</v>
      </c>
      <c r="E48" s="130">
        <f>'Tételes költségvetés'!J570</f>
        <v>0</v>
      </c>
      <c r="G48" s="116"/>
    </row>
    <row r="49" spans="1:7" s="75" customFormat="1" ht="15" customHeight="1">
      <c r="A49" s="74"/>
      <c r="B49" s="106"/>
      <c r="C49" s="84" t="s">
        <v>60</v>
      </c>
      <c r="D49" s="85">
        <f>SUM(D6:D48)</f>
        <v>0</v>
      </c>
      <c r="E49" s="85">
        <f>SUM(E6:E48)</f>
        <v>0</v>
      </c>
      <c r="F49" s="135"/>
      <c r="G49" s="135"/>
    </row>
    <row r="50" spans="1:7" s="75" customFormat="1" ht="15" customHeight="1">
      <c r="A50" s="74"/>
      <c r="B50" s="107"/>
      <c r="C50" s="83" t="s">
        <v>61</v>
      </c>
      <c r="D50" s="165">
        <f>D49+E49</f>
        <v>0</v>
      </c>
      <c r="E50" s="166"/>
    </row>
    <row r="51" spans="1:7" ht="15.75" thickBot="1">
      <c r="B51" s="108"/>
      <c r="C51" s="137" t="s">
        <v>62</v>
      </c>
      <c r="D51" s="159">
        <f>D50*0.27</f>
        <v>0</v>
      </c>
      <c r="E51" s="160"/>
    </row>
    <row r="52" spans="1:7" ht="18" customHeight="1" thickBot="1">
      <c r="B52" s="86"/>
      <c r="C52" s="104" t="s">
        <v>63</v>
      </c>
      <c r="D52" s="161">
        <f>ROUND(SUM(D50:D51),0)</f>
        <v>0</v>
      </c>
      <c r="E52" s="162"/>
    </row>
    <row r="55" spans="1:7">
      <c r="F55" s="73"/>
      <c r="G55" s="73"/>
    </row>
  </sheetData>
  <mergeCells count="5">
    <mergeCell ref="D51:E51"/>
    <mergeCell ref="D52:E52"/>
    <mergeCell ref="B2:E2"/>
    <mergeCell ref="B3:E3"/>
    <mergeCell ref="D50:E50"/>
  </mergeCells>
  <phoneticPr fontId="36" type="noConversion"/>
  <printOptions horizontalCentered="1"/>
  <pageMargins left="0.62992125984251968" right="0.55118110236220474" top="0.59055118110236227" bottom="0.59055118110236227" header="0.43307086614173229" footer="0.43307086614173229"/>
  <pageSetup paperSize="9" orientation="portrait" horizont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570"/>
  <sheetViews>
    <sheetView zoomScaleNormal="100" workbookViewId="0">
      <selection activeCell="C72" sqref="C72"/>
    </sheetView>
  </sheetViews>
  <sheetFormatPr defaultRowHeight="12.75"/>
  <cols>
    <col min="1" max="1" width="1.42578125" customWidth="1"/>
    <col min="2" max="2" width="4.85546875" style="31" customWidth="1"/>
    <col min="3" max="3" width="12.28515625" style="4" customWidth="1"/>
    <col min="4" max="4" width="33.140625" style="4" customWidth="1"/>
    <col min="5" max="5" width="6.7109375" style="5" customWidth="1"/>
    <col min="6" max="6" width="5.42578125" style="5" customWidth="1"/>
    <col min="7" max="8" width="9.42578125" style="6" customWidth="1"/>
    <col min="9" max="10" width="10.42578125" style="6" customWidth="1"/>
    <col min="12" max="12" width="9.140625" style="29" bestFit="1" customWidth="1"/>
    <col min="13" max="13" width="9.140625" style="91" bestFit="1" customWidth="1"/>
  </cols>
  <sheetData>
    <row r="2" spans="2:12" ht="18.75">
      <c r="B2" s="167" t="s">
        <v>4</v>
      </c>
      <c r="C2" s="167"/>
      <c r="D2" s="167"/>
      <c r="E2" s="167"/>
      <c r="F2" s="167"/>
      <c r="G2" s="167"/>
      <c r="H2" s="167"/>
      <c r="I2" s="167"/>
      <c r="J2" s="167"/>
    </row>
    <row r="3" spans="2:12" ht="15.75">
      <c r="B3" s="177" t="str">
        <f>Összesítő!B3:E3</f>
        <v>SZENTENDRE NÉPMŰVÉSZETEK HÁZA KIVITELEZÉSI MUNKÁIHOZ</v>
      </c>
      <c r="C3" s="177"/>
      <c r="D3" s="177"/>
      <c r="E3" s="177"/>
      <c r="F3" s="177"/>
      <c r="G3" s="177"/>
      <c r="H3" s="177"/>
      <c r="I3" s="177"/>
      <c r="J3" s="177"/>
    </row>
    <row r="4" spans="2:12">
      <c r="B4" s="30"/>
      <c r="C4" s="1"/>
      <c r="D4" s="1"/>
      <c r="E4" s="2"/>
      <c r="F4" s="2"/>
      <c r="G4" s="3"/>
      <c r="H4" s="3"/>
      <c r="I4" s="3"/>
      <c r="J4" s="3"/>
    </row>
    <row r="5" spans="2:12" ht="20.100000000000001" customHeight="1">
      <c r="B5" s="111" t="s">
        <v>5</v>
      </c>
      <c r="C5" s="112" t="s">
        <v>6</v>
      </c>
      <c r="D5" s="112" t="s">
        <v>35</v>
      </c>
      <c r="E5" s="114" t="s">
        <v>36</v>
      </c>
      <c r="F5" s="112" t="s">
        <v>37</v>
      </c>
      <c r="G5" s="113" t="s">
        <v>38</v>
      </c>
      <c r="H5" s="113" t="s">
        <v>149</v>
      </c>
      <c r="I5" s="113" t="s">
        <v>39</v>
      </c>
      <c r="J5" s="113" t="s">
        <v>148</v>
      </c>
    </row>
    <row r="6" spans="2:12" ht="17.25" customHeight="1"/>
    <row r="7" spans="2:12" ht="15.75" customHeight="1">
      <c r="B7" s="171" t="s">
        <v>165</v>
      </c>
      <c r="C7" s="172"/>
      <c r="D7" s="172"/>
      <c r="E7" s="172"/>
      <c r="F7" s="172"/>
      <c r="G7" s="172"/>
      <c r="H7" s="172"/>
      <c r="I7" s="172"/>
      <c r="J7" s="173"/>
      <c r="L7" s="183"/>
    </row>
    <row r="8" spans="2:12" ht="25.5">
      <c r="B8" s="41" t="s">
        <v>89</v>
      </c>
      <c r="C8" s="38" t="s">
        <v>150</v>
      </c>
      <c r="D8" s="38" t="s">
        <v>151</v>
      </c>
      <c r="E8" s="26">
        <v>1</v>
      </c>
      <c r="F8" s="26" t="s">
        <v>50</v>
      </c>
      <c r="G8" s="27">
        <v>0</v>
      </c>
      <c r="H8" s="27">
        <v>0</v>
      </c>
      <c r="I8" s="10">
        <f t="shared" ref="I8:I11" si="0">ROUND(E8*G8, 0)</f>
        <v>0</v>
      </c>
      <c r="J8" s="10">
        <f t="shared" ref="J8:J11" si="1">ROUND(E8*H8, 0)</f>
        <v>0</v>
      </c>
    </row>
    <row r="9" spans="2:12" ht="38.25">
      <c r="B9" s="41" t="s">
        <v>90</v>
      </c>
      <c r="C9" s="38" t="s">
        <v>153</v>
      </c>
      <c r="D9" s="82" t="s">
        <v>154</v>
      </c>
      <c r="E9" s="78">
        <v>1</v>
      </c>
      <c r="F9" s="19" t="s">
        <v>50</v>
      </c>
      <c r="G9" s="27">
        <v>0</v>
      </c>
      <c r="H9" s="27">
        <v>0</v>
      </c>
      <c r="I9" s="10">
        <f t="shared" si="0"/>
        <v>0</v>
      </c>
      <c r="J9" s="10">
        <f t="shared" si="1"/>
        <v>0</v>
      </c>
    </row>
    <row r="10" spans="2:12" ht="25.5">
      <c r="B10" s="41" t="s">
        <v>91</v>
      </c>
      <c r="C10" s="11" t="s">
        <v>155</v>
      </c>
      <c r="D10" s="82" t="s">
        <v>156</v>
      </c>
      <c r="E10" s="78">
        <v>1</v>
      </c>
      <c r="F10" s="19" t="s">
        <v>50</v>
      </c>
      <c r="G10" s="27">
        <v>0</v>
      </c>
      <c r="H10" s="27">
        <v>0</v>
      </c>
      <c r="I10" s="10">
        <f t="shared" si="0"/>
        <v>0</v>
      </c>
      <c r="J10" s="10">
        <f t="shared" si="1"/>
        <v>0</v>
      </c>
    </row>
    <row r="11" spans="2:12" ht="38.25">
      <c r="B11" s="41" t="s">
        <v>92</v>
      </c>
      <c r="C11" s="38" t="s">
        <v>157</v>
      </c>
      <c r="D11" s="82" t="s">
        <v>158</v>
      </c>
      <c r="E11" s="78">
        <v>1</v>
      </c>
      <c r="F11" s="19" t="s">
        <v>50</v>
      </c>
      <c r="G11" s="27">
        <v>0</v>
      </c>
      <c r="H11" s="27">
        <v>0</v>
      </c>
      <c r="I11" s="10">
        <f t="shared" si="0"/>
        <v>0</v>
      </c>
      <c r="J11" s="10">
        <f t="shared" si="1"/>
        <v>0</v>
      </c>
    </row>
    <row r="12" spans="2:12" ht="76.5">
      <c r="B12" s="41" t="s">
        <v>93</v>
      </c>
      <c r="C12" s="11" t="s">
        <v>277</v>
      </c>
      <c r="D12" s="11" t="s">
        <v>278</v>
      </c>
      <c r="E12" s="19">
        <v>21</v>
      </c>
      <c r="F12" s="19" t="s">
        <v>32</v>
      </c>
      <c r="G12" s="27">
        <v>0</v>
      </c>
      <c r="H12" s="27">
        <v>0</v>
      </c>
      <c r="I12" s="10">
        <f>ROUND(E12*G12, 0)</f>
        <v>0</v>
      </c>
      <c r="J12" s="10">
        <f>ROUND(E12*H12, 0)</f>
        <v>0</v>
      </c>
      <c r="L12" s="183"/>
    </row>
    <row r="13" spans="2:12" ht="76.5">
      <c r="B13" s="41" t="s">
        <v>94</v>
      </c>
      <c r="C13" s="11" t="s">
        <v>279</v>
      </c>
      <c r="D13" s="11" t="s">
        <v>280</v>
      </c>
      <c r="E13" s="19">
        <v>1</v>
      </c>
      <c r="F13" s="19" t="s">
        <v>33</v>
      </c>
      <c r="G13" s="27">
        <v>0</v>
      </c>
      <c r="H13" s="27">
        <v>0</v>
      </c>
      <c r="I13" s="10">
        <f>ROUND(E13*G13, 0)</f>
        <v>0</v>
      </c>
      <c r="J13" s="10">
        <f>ROUND(E13*H13, 0)</f>
        <v>0</v>
      </c>
      <c r="L13" s="183"/>
    </row>
    <row r="14" spans="2:12" ht="63.75">
      <c r="B14" s="41" t="s">
        <v>95</v>
      </c>
      <c r="C14" s="11" t="s">
        <v>281</v>
      </c>
      <c r="D14" s="11" t="s">
        <v>282</v>
      </c>
      <c r="E14" s="19">
        <v>8</v>
      </c>
      <c r="F14" s="19" t="s">
        <v>33</v>
      </c>
      <c r="G14" s="27">
        <v>0</v>
      </c>
      <c r="H14" s="27">
        <v>0</v>
      </c>
      <c r="I14" s="10">
        <f>ROUND(E14*G14, 0)</f>
        <v>0</v>
      </c>
      <c r="J14" s="10">
        <f>ROUND(E14*H14, 0)</f>
        <v>0</v>
      </c>
      <c r="L14" s="183"/>
    </row>
    <row r="15" spans="2:12">
      <c r="B15" s="41" t="s">
        <v>96</v>
      </c>
      <c r="C15" s="11" t="s">
        <v>25</v>
      </c>
      <c r="D15" s="11" t="s">
        <v>152</v>
      </c>
      <c r="E15" s="19">
        <v>1</v>
      </c>
      <c r="F15" s="19" t="s">
        <v>50</v>
      </c>
      <c r="G15" s="27">
        <v>0</v>
      </c>
      <c r="H15" s="27">
        <v>0</v>
      </c>
      <c r="I15" s="10">
        <f>ROUND(E15*G15, 0)</f>
        <v>0</v>
      </c>
      <c r="J15" s="10">
        <f>ROUND(E15*H15, 0)</f>
        <v>0</v>
      </c>
      <c r="L15" s="183"/>
    </row>
    <row r="16" spans="2:12">
      <c r="B16" s="33"/>
      <c r="C16" s="13"/>
      <c r="D16" s="13" t="s">
        <v>132</v>
      </c>
      <c r="E16" s="14"/>
      <c r="F16" s="15"/>
      <c r="G16" s="16"/>
      <c r="H16" s="40"/>
      <c r="I16" s="17">
        <f>ROUND(SUM(I8:I15),0)</f>
        <v>0</v>
      </c>
      <c r="J16" s="17">
        <f>ROUND(SUM(J8:J15),0)</f>
        <v>0</v>
      </c>
      <c r="L16" s="183"/>
    </row>
    <row r="17" spans="2:12">
      <c r="B17" s="35"/>
      <c r="C17" s="36"/>
      <c r="D17" s="20"/>
      <c r="E17" s="21"/>
      <c r="F17" s="22"/>
      <c r="G17" s="23"/>
      <c r="H17" s="23"/>
      <c r="I17" s="23"/>
      <c r="J17" s="23"/>
    </row>
    <row r="19" spans="2:12" ht="15.75" customHeight="1">
      <c r="B19" s="171" t="s">
        <v>495</v>
      </c>
      <c r="C19" s="172"/>
      <c r="D19" s="172"/>
      <c r="E19" s="172"/>
      <c r="F19" s="172"/>
      <c r="G19" s="172"/>
      <c r="H19" s="172"/>
      <c r="I19" s="172"/>
      <c r="J19" s="173"/>
      <c r="L19" s="183"/>
    </row>
    <row r="20" spans="2:12" ht="25.5">
      <c r="B20" s="41" t="s">
        <v>89</v>
      </c>
      <c r="C20" s="38" t="s">
        <v>150</v>
      </c>
      <c r="D20" s="38" t="s">
        <v>151</v>
      </c>
      <c r="E20" s="26">
        <v>1</v>
      </c>
      <c r="F20" s="26" t="s">
        <v>50</v>
      </c>
      <c r="G20" s="27">
        <v>0</v>
      </c>
      <c r="H20" s="27">
        <v>0</v>
      </c>
      <c r="I20" s="10">
        <f t="shared" ref="I20:I23" si="2">ROUND(E20*G20, 0)</f>
        <v>0</v>
      </c>
      <c r="J20" s="10">
        <f t="shared" ref="J20:J23" si="3">ROUND(E20*H20, 0)</f>
        <v>0</v>
      </c>
    </row>
    <row r="21" spans="2:12" ht="38.25">
      <c r="B21" s="41" t="s">
        <v>90</v>
      </c>
      <c r="C21" s="38" t="s">
        <v>153</v>
      </c>
      <c r="D21" s="82" t="s">
        <v>154</v>
      </c>
      <c r="E21" s="78">
        <v>1</v>
      </c>
      <c r="F21" s="19" t="s">
        <v>50</v>
      </c>
      <c r="G21" s="27">
        <v>0</v>
      </c>
      <c r="H21" s="27">
        <v>0</v>
      </c>
      <c r="I21" s="10">
        <f t="shared" si="2"/>
        <v>0</v>
      </c>
      <c r="J21" s="10">
        <f t="shared" si="3"/>
        <v>0</v>
      </c>
    </row>
    <row r="22" spans="2:12" ht="25.5">
      <c r="B22" s="41" t="s">
        <v>91</v>
      </c>
      <c r="C22" s="11" t="s">
        <v>155</v>
      </c>
      <c r="D22" s="82" t="s">
        <v>156</v>
      </c>
      <c r="E22" s="78">
        <v>1</v>
      </c>
      <c r="F22" s="19" t="s">
        <v>50</v>
      </c>
      <c r="G22" s="27">
        <v>0</v>
      </c>
      <c r="H22" s="27">
        <v>0</v>
      </c>
      <c r="I22" s="10">
        <f t="shared" si="2"/>
        <v>0</v>
      </c>
      <c r="J22" s="10">
        <f t="shared" si="3"/>
        <v>0</v>
      </c>
    </row>
    <row r="23" spans="2:12" ht="38.25">
      <c r="B23" s="41" t="s">
        <v>92</v>
      </c>
      <c r="C23" s="38" t="s">
        <v>157</v>
      </c>
      <c r="D23" s="82" t="s">
        <v>158</v>
      </c>
      <c r="E23" s="78">
        <v>1</v>
      </c>
      <c r="F23" s="19" t="s">
        <v>50</v>
      </c>
      <c r="G23" s="27">
        <v>0</v>
      </c>
      <c r="H23" s="27">
        <v>0</v>
      </c>
      <c r="I23" s="10">
        <f t="shared" si="2"/>
        <v>0</v>
      </c>
      <c r="J23" s="10">
        <f t="shared" si="3"/>
        <v>0</v>
      </c>
    </row>
    <row r="24" spans="2:12" ht="76.5">
      <c r="B24" s="41" t="s">
        <v>93</v>
      </c>
      <c r="C24" s="11" t="s">
        <v>277</v>
      </c>
      <c r="D24" s="11" t="s">
        <v>278</v>
      </c>
      <c r="E24" s="19">
        <v>21</v>
      </c>
      <c r="F24" s="19" t="s">
        <v>32</v>
      </c>
      <c r="G24" s="27">
        <v>0</v>
      </c>
      <c r="H24" s="27">
        <v>0</v>
      </c>
      <c r="I24" s="10">
        <f>ROUND(E24*G24, 0)</f>
        <v>0</v>
      </c>
      <c r="J24" s="10">
        <f>ROUND(E24*H24, 0)</f>
        <v>0</v>
      </c>
      <c r="L24" s="183"/>
    </row>
    <row r="25" spans="2:12" ht="76.5">
      <c r="B25" s="41" t="s">
        <v>94</v>
      </c>
      <c r="C25" s="11" t="s">
        <v>279</v>
      </c>
      <c r="D25" s="11" t="s">
        <v>280</v>
      </c>
      <c r="E25" s="19">
        <v>1</v>
      </c>
      <c r="F25" s="19" t="s">
        <v>33</v>
      </c>
      <c r="G25" s="27">
        <v>0</v>
      </c>
      <c r="H25" s="27">
        <v>0</v>
      </c>
      <c r="I25" s="10">
        <f>ROUND(E25*G25, 0)</f>
        <v>0</v>
      </c>
      <c r="J25" s="10">
        <f>ROUND(E25*H25, 0)</f>
        <v>0</v>
      </c>
      <c r="L25" s="183"/>
    </row>
    <row r="26" spans="2:12" ht="63.75">
      <c r="B26" s="41" t="s">
        <v>95</v>
      </c>
      <c r="C26" s="11" t="s">
        <v>281</v>
      </c>
      <c r="D26" s="11" t="s">
        <v>282</v>
      </c>
      <c r="E26" s="19">
        <v>8</v>
      </c>
      <c r="F26" s="19" t="s">
        <v>33</v>
      </c>
      <c r="G26" s="27">
        <v>0</v>
      </c>
      <c r="H26" s="27">
        <v>0</v>
      </c>
      <c r="I26" s="10">
        <f>ROUND(E26*G26, 0)</f>
        <v>0</v>
      </c>
      <c r="J26" s="10">
        <f>ROUND(E26*H26, 0)</f>
        <v>0</v>
      </c>
      <c r="L26" s="183"/>
    </row>
    <row r="27" spans="2:12">
      <c r="B27" s="41" t="s">
        <v>96</v>
      </c>
      <c r="C27" s="11" t="s">
        <v>25</v>
      </c>
      <c r="D27" s="11" t="s">
        <v>152</v>
      </c>
      <c r="E27" s="19">
        <v>1</v>
      </c>
      <c r="F27" s="19" t="s">
        <v>50</v>
      </c>
      <c r="G27" s="27">
        <v>0</v>
      </c>
      <c r="H27" s="27">
        <v>0</v>
      </c>
      <c r="I27" s="10">
        <f>ROUND(E27*G27, 0)</f>
        <v>0</v>
      </c>
      <c r="J27" s="10">
        <f>ROUND(E27*H27, 0)</f>
        <v>0</v>
      </c>
      <c r="L27" s="183"/>
    </row>
    <row r="28" spans="2:12">
      <c r="B28" s="33"/>
      <c r="C28" s="13"/>
      <c r="D28" s="13" t="s">
        <v>132</v>
      </c>
      <c r="E28" s="14"/>
      <c r="F28" s="15"/>
      <c r="G28" s="16"/>
      <c r="H28" s="40"/>
      <c r="I28" s="17">
        <f>ROUND(SUM(I20:I27),0)</f>
        <v>0</v>
      </c>
      <c r="J28" s="17">
        <f>ROUND(SUM(J20:J27),0)</f>
        <v>0</v>
      </c>
      <c r="L28" s="183"/>
    </row>
    <row r="29" spans="2:12">
      <c r="B29" s="35"/>
      <c r="C29" s="36"/>
      <c r="D29" s="20"/>
      <c r="E29" s="21"/>
      <c r="F29" s="22"/>
      <c r="G29" s="23"/>
      <c r="H29" s="23"/>
      <c r="I29" s="23"/>
      <c r="J29" s="23"/>
    </row>
    <row r="31" spans="2:12" ht="15.75" customHeight="1">
      <c r="B31" s="168" t="s">
        <v>167</v>
      </c>
      <c r="C31" s="169"/>
      <c r="D31" s="169"/>
      <c r="E31" s="169"/>
      <c r="F31" s="169"/>
      <c r="G31" s="169"/>
      <c r="H31" s="169"/>
      <c r="I31" s="169"/>
      <c r="J31" s="170"/>
      <c r="L31" s="183"/>
    </row>
    <row r="32" spans="2:12" ht="25.5">
      <c r="B32" s="37" t="s">
        <v>89</v>
      </c>
      <c r="C32" s="7" t="s">
        <v>159</v>
      </c>
      <c r="D32" s="7" t="s">
        <v>160</v>
      </c>
      <c r="E32" s="9">
        <v>1</v>
      </c>
      <c r="F32" s="9" t="s">
        <v>50</v>
      </c>
      <c r="G32" s="27">
        <v>0</v>
      </c>
      <c r="H32" s="27">
        <v>0</v>
      </c>
      <c r="I32" s="10">
        <f t="shared" ref="I32" si="4">ROUND(E32*G32, 0)</f>
        <v>0</v>
      </c>
      <c r="J32" s="10">
        <f t="shared" ref="J32" si="5">ROUND(E32*H32, 0)</f>
        <v>0</v>
      </c>
    </row>
    <row r="33" spans="2:12" ht="38.25">
      <c r="B33" s="37" t="s">
        <v>90</v>
      </c>
      <c r="C33" s="7" t="s">
        <v>275</v>
      </c>
      <c r="D33" s="7" t="s">
        <v>276</v>
      </c>
      <c r="E33" s="9">
        <v>45.88</v>
      </c>
      <c r="F33" s="9" t="s">
        <v>47</v>
      </c>
      <c r="G33" s="27">
        <v>0</v>
      </c>
      <c r="H33" s="27">
        <v>0</v>
      </c>
      <c r="I33" s="10">
        <f t="shared" ref="I33" si="6">ROUND(E33*G33, 0)</f>
        <v>0</v>
      </c>
      <c r="J33" s="10">
        <f t="shared" ref="J33" si="7">ROUND(E33*H33, 0)</f>
        <v>0</v>
      </c>
    </row>
    <row r="34" spans="2:12" ht="51">
      <c r="B34" s="37" t="s">
        <v>91</v>
      </c>
      <c r="C34" s="7" t="s">
        <v>161</v>
      </c>
      <c r="D34" s="7" t="s">
        <v>162</v>
      </c>
      <c r="E34" s="9">
        <v>1</v>
      </c>
      <c r="F34" s="9" t="s">
        <v>50</v>
      </c>
      <c r="G34" s="27">
        <v>0</v>
      </c>
      <c r="H34" s="27">
        <v>0</v>
      </c>
      <c r="I34" s="10">
        <f t="shared" ref="I34" si="8">ROUND(E34*G34, 0)</f>
        <v>0</v>
      </c>
      <c r="J34" s="10">
        <f t="shared" ref="J34" si="9">ROUND(E34*H34, 0)</f>
        <v>0</v>
      </c>
      <c r="L34" s="91"/>
    </row>
    <row r="35" spans="2:12" ht="25.5">
      <c r="B35" s="37" t="s">
        <v>92</v>
      </c>
      <c r="C35" s="117" t="s">
        <v>163</v>
      </c>
      <c r="D35" s="118" t="s">
        <v>164</v>
      </c>
      <c r="E35" s="9">
        <v>92.5</v>
      </c>
      <c r="F35" s="9" t="s">
        <v>47</v>
      </c>
      <c r="G35" s="27">
        <v>0</v>
      </c>
      <c r="H35" s="27">
        <v>0</v>
      </c>
      <c r="I35" s="10">
        <f>ROUND(E35*G35, 0)</f>
        <v>0</v>
      </c>
      <c r="J35" s="10">
        <f>ROUND(E35*H35, 0)</f>
        <v>0</v>
      </c>
    </row>
    <row r="36" spans="2:12" ht="102">
      <c r="B36" s="37" t="s">
        <v>93</v>
      </c>
      <c r="C36" s="120" t="s">
        <v>259</v>
      </c>
      <c r="D36" s="7" t="s">
        <v>260</v>
      </c>
      <c r="E36" s="9">
        <v>16.989999999999998</v>
      </c>
      <c r="F36" s="9" t="s">
        <v>47</v>
      </c>
      <c r="G36" s="27">
        <v>0</v>
      </c>
      <c r="H36" s="27">
        <v>0</v>
      </c>
      <c r="I36" s="10">
        <f>ROUND(E36*G36, 0)</f>
        <v>0</v>
      </c>
      <c r="J36" s="10">
        <f>ROUND(E36*H36, 0)</f>
        <v>0</v>
      </c>
    </row>
    <row r="37" spans="2:12" ht="25.5">
      <c r="B37" s="37" t="s">
        <v>94</v>
      </c>
      <c r="C37" s="7" t="s">
        <v>261</v>
      </c>
      <c r="D37" s="7" t="s">
        <v>262</v>
      </c>
      <c r="E37" s="9">
        <v>16.989999999999998</v>
      </c>
      <c r="F37" s="9" t="s">
        <v>47</v>
      </c>
      <c r="G37" s="27">
        <v>0</v>
      </c>
      <c r="H37" s="27">
        <v>0</v>
      </c>
      <c r="I37" s="10">
        <f>ROUND(E37*G37, 0)</f>
        <v>0</v>
      </c>
      <c r="J37" s="10">
        <f>ROUND(E37*H37, 0)</f>
        <v>0</v>
      </c>
      <c r="L37" s="91"/>
    </row>
    <row r="38" spans="2:12" ht="25.5">
      <c r="B38" s="37" t="s">
        <v>95</v>
      </c>
      <c r="C38" s="7" t="s">
        <v>264</v>
      </c>
      <c r="D38" s="7" t="s">
        <v>263</v>
      </c>
      <c r="E38" s="9">
        <v>31.76</v>
      </c>
      <c r="F38" s="9" t="s">
        <v>47</v>
      </c>
      <c r="G38" s="27">
        <v>0</v>
      </c>
      <c r="H38" s="27">
        <v>0</v>
      </c>
      <c r="I38" s="10">
        <f>ROUND(E38*G38, 0)</f>
        <v>0</v>
      </c>
      <c r="J38" s="10">
        <f>ROUND(E38*H38, 0)</f>
        <v>0</v>
      </c>
      <c r="L38" s="91"/>
    </row>
    <row r="39" spans="2:12">
      <c r="B39" s="33"/>
      <c r="C39" s="13"/>
      <c r="D39" s="13" t="s">
        <v>132</v>
      </c>
      <c r="E39" s="14"/>
      <c r="F39" s="15"/>
      <c r="G39" s="16"/>
      <c r="H39" s="40"/>
      <c r="I39" s="17">
        <f>ROUND(SUM(I32:I38),0)</f>
        <v>0</v>
      </c>
      <c r="J39" s="17">
        <f>ROUND(SUM(J32:J38),0)</f>
        <v>0</v>
      </c>
      <c r="L39" s="183"/>
    </row>
    <row r="42" spans="2:12" ht="15.75" customHeight="1">
      <c r="B42" s="168" t="s">
        <v>496</v>
      </c>
      <c r="C42" s="169"/>
      <c r="D42" s="169"/>
      <c r="E42" s="169"/>
      <c r="F42" s="169"/>
      <c r="G42" s="169"/>
      <c r="H42" s="169"/>
      <c r="I42" s="169"/>
      <c r="J42" s="170"/>
      <c r="L42" s="183"/>
    </row>
    <row r="43" spans="2:12" ht="25.5">
      <c r="B43" s="37" t="s">
        <v>89</v>
      </c>
      <c r="C43" s="7" t="s">
        <v>159</v>
      </c>
      <c r="D43" s="7" t="s">
        <v>160</v>
      </c>
      <c r="E43" s="9">
        <v>1</v>
      </c>
      <c r="F43" s="9" t="s">
        <v>50</v>
      </c>
      <c r="G43" s="27">
        <v>0</v>
      </c>
      <c r="H43" s="27">
        <v>0</v>
      </c>
      <c r="I43" s="10">
        <f t="shared" ref="I43:I44" si="10">ROUND(E43*G43, 0)</f>
        <v>0</v>
      </c>
      <c r="J43" s="10">
        <f t="shared" ref="J43:J44" si="11">ROUND(E43*H43, 0)</f>
        <v>0</v>
      </c>
    </row>
    <row r="44" spans="2:12" ht="38.25">
      <c r="B44" s="37" t="s">
        <v>90</v>
      </c>
      <c r="C44" s="7" t="s">
        <v>275</v>
      </c>
      <c r="D44" s="7" t="s">
        <v>276</v>
      </c>
      <c r="E44" s="9">
        <v>45.88</v>
      </c>
      <c r="F44" s="9" t="s">
        <v>47</v>
      </c>
      <c r="G44" s="27">
        <v>0</v>
      </c>
      <c r="H44" s="27">
        <v>0</v>
      </c>
      <c r="I44" s="10">
        <f t="shared" si="10"/>
        <v>0</v>
      </c>
      <c r="J44" s="10">
        <f t="shared" si="11"/>
        <v>0</v>
      </c>
    </row>
    <row r="45" spans="2:12" ht="25.5">
      <c r="B45" s="37" t="s">
        <v>91</v>
      </c>
      <c r="C45" s="117" t="s">
        <v>163</v>
      </c>
      <c r="D45" s="118" t="s">
        <v>164</v>
      </c>
      <c r="E45" s="9">
        <v>92.5</v>
      </c>
      <c r="F45" s="9" t="s">
        <v>47</v>
      </c>
      <c r="G45" s="27">
        <v>0</v>
      </c>
      <c r="H45" s="27">
        <v>0</v>
      </c>
      <c r="I45" s="10">
        <f t="shared" ref="I45:I50" si="12">ROUND(E45*G45, 0)</f>
        <v>0</v>
      </c>
      <c r="J45" s="10">
        <f t="shared" ref="J45:J50" si="13">ROUND(E45*H45, 0)</f>
        <v>0</v>
      </c>
    </row>
    <row r="46" spans="2:12" ht="25.5">
      <c r="B46" s="37" t="s">
        <v>92</v>
      </c>
      <c r="C46" s="7" t="s">
        <v>25</v>
      </c>
      <c r="D46" s="7" t="s">
        <v>52</v>
      </c>
      <c r="E46" s="9">
        <v>92.5</v>
      </c>
      <c r="F46" s="9" t="s">
        <v>47</v>
      </c>
      <c r="G46" s="27">
        <v>0</v>
      </c>
      <c r="H46" s="27">
        <v>0</v>
      </c>
      <c r="I46" s="10">
        <f t="shared" si="12"/>
        <v>0</v>
      </c>
      <c r="J46" s="10">
        <f t="shared" si="13"/>
        <v>0</v>
      </c>
    </row>
    <row r="47" spans="2:12">
      <c r="B47" s="37" t="s">
        <v>93</v>
      </c>
      <c r="C47" s="7" t="s">
        <v>25</v>
      </c>
      <c r="D47" s="7" t="s">
        <v>53</v>
      </c>
      <c r="E47" s="9">
        <v>1</v>
      </c>
      <c r="F47" s="9" t="s">
        <v>50</v>
      </c>
      <c r="G47" s="27">
        <v>0</v>
      </c>
      <c r="H47" s="27">
        <v>0</v>
      </c>
      <c r="I47" s="10">
        <f t="shared" si="12"/>
        <v>0</v>
      </c>
      <c r="J47" s="10">
        <f t="shared" si="13"/>
        <v>0</v>
      </c>
    </row>
    <row r="48" spans="2:12" ht="102">
      <c r="B48" s="37" t="s">
        <v>94</v>
      </c>
      <c r="C48" s="120" t="s">
        <v>259</v>
      </c>
      <c r="D48" s="7" t="s">
        <v>260</v>
      </c>
      <c r="E48" s="9">
        <v>89.78</v>
      </c>
      <c r="F48" s="9" t="s">
        <v>47</v>
      </c>
      <c r="G48" s="27">
        <v>0</v>
      </c>
      <c r="H48" s="27">
        <v>0</v>
      </c>
      <c r="I48" s="10">
        <f t="shared" si="12"/>
        <v>0</v>
      </c>
      <c r="J48" s="10">
        <f t="shared" si="13"/>
        <v>0</v>
      </c>
    </row>
    <row r="49" spans="2:13" ht="25.5">
      <c r="B49" s="37" t="s">
        <v>95</v>
      </c>
      <c r="C49" s="7" t="s">
        <v>261</v>
      </c>
      <c r="D49" s="7" t="s">
        <v>262</v>
      </c>
      <c r="E49" s="9">
        <v>89.78</v>
      </c>
      <c r="F49" s="9" t="s">
        <v>47</v>
      </c>
      <c r="G49" s="27">
        <v>0</v>
      </c>
      <c r="H49" s="27">
        <v>0</v>
      </c>
      <c r="I49" s="10">
        <f t="shared" si="12"/>
        <v>0</v>
      </c>
      <c r="J49" s="10">
        <f t="shared" si="13"/>
        <v>0</v>
      </c>
      <c r="L49" s="91"/>
    </row>
    <row r="50" spans="2:13" ht="25.5">
      <c r="B50" s="37" t="s">
        <v>96</v>
      </c>
      <c r="C50" s="7" t="s">
        <v>264</v>
      </c>
      <c r="D50" s="7" t="s">
        <v>263</v>
      </c>
      <c r="E50" s="9">
        <v>56.95</v>
      </c>
      <c r="F50" s="9" t="s">
        <v>47</v>
      </c>
      <c r="G50" s="27">
        <v>0</v>
      </c>
      <c r="H50" s="27">
        <v>0</v>
      </c>
      <c r="I50" s="10">
        <f t="shared" si="12"/>
        <v>0</v>
      </c>
      <c r="J50" s="10">
        <f t="shared" si="13"/>
        <v>0</v>
      </c>
      <c r="L50" s="91"/>
    </row>
    <row r="51" spans="2:13">
      <c r="B51" s="33"/>
      <c r="C51" s="13"/>
      <c r="D51" s="13" t="s">
        <v>132</v>
      </c>
      <c r="E51" s="14"/>
      <c r="F51" s="15"/>
      <c r="G51" s="16"/>
      <c r="H51" s="40"/>
      <c r="I51" s="17">
        <f>ROUND(SUM(I43:I50),0)</f>
        <v>0</v>
      </c>
      <c r="J51" s="17">
        <f>ROUND(SUM(J43:J50),0)</f>
        <v>0</v>
      </c>
      <c r="L51" s="183"/>
    </row>
    <row r="54" spans="2:13" ht="15.75" customHeight="1">
      <c r="B54" s="171" t="s">
        <v>168</v>
      </c>
      <c r="C54" s="172"/>
      <c r="D54" s="172"/>
      <c r="E54" s="172"/>
      <c r="F54" s="172"/>
      <c r="G54" s="172"/>
      <c r="H54" s="172"/>
      <c r="I54" s="172"/>
      <c r="J54" s="173"/>
      <c r="L54" s="183"/>
    </row>
    <row r="55" spans="2:13" s="109" customFormat="1" ht="15.6" customHeight="1">
      <c r="B55" s="174" t="s">
        <v>498</v>
      </c>
      <c r="C55" s="175"/>
      <c r="D55" s="175"/>
      <c r="E55" s="175"/>
      <c r="F55" s="175"/>
      <c r="G55" s="175"/>
      <c r="H55" s="175"/>
      <c r="I55" s="175"/>
      <c r="J55" s="176"/>
      <c r="M55" s="128"/>
    </row>
    <row r="56" spans="2:13" s="29" customFormat="1" ht="25.5" customHeight="1">
      <c r="B56" s="127" t="s">
        <v>89</v>
      </c>
      <c r="C56" s="11" t="s">
        <v>7</v>
      </c>
      <c r="D56" s="11" t="s">
        <v>40</v>
      </c>
      <c r="E56" s="24">
        <v>36.200000000000003</v>
      </c>
      <c r="F56" s="19" t="s">
        <v>41</v>
      </c>
      <c r="G56" s="27">
        <v>0</v>
      </c>
      <c r="H56" s="27">
        <v>0</v>
      </c>
      <c r="I56" s="12">
        <f t="shared" ref="I56:I57" si="14">ROUND(E56*G56, 0)</f>
        <v>0</v>
      </c>
      <c r="J56" s="12">
        <f t="shared" ref="J56:J57" si="15">ROUND(E56*H56, 0)</f>
        <v>0</v>
      </c>
      <c r="M56" s="91"/>
    </row>
    <row r="57" spans="2:13" s="29" customFormat="1" ht="51">
      <c r="B57" s="127" t="s">
        <v>90</v>
      </c>
      <c r="C57" s="11" t="s">
        <v>8</v>
      </c>
      <c r="D57" s="11" t="s">
        <v>42</v>
      </c>
      <c r="E57" s="24">
        <v>36.200000000000003</v>
      </c>
      <c r="F57" s="19" t="s">
        <v>41</v>
      </c>
      <c r="G57" s="27">
        <v>0</v>
      </c>
      <c r="H57" s="27">
        <v>0</v>
      </c>
      <c r="I57" s="12">
        <f t="shared" si="14"/>
        <v>0</v>
      </c>
      <c r="J57" s="12">
        <f t="shared" si="15"/>
        <v>0</v>
      </c>
      <c r="M57" s="91"/>
    </row>
    <row r="58" spans="2:13" s="29" customFormat="1" ht="51">
      <c r="B58" s="127" t="s">
        <v>91</v>
      </c>
      <c r="C58" s="11" t="s">
        <v>191</v>
      </c>
      <c r="D58" s="11" t="s">
        <v>501</v>
      </c>
      <c r="E58" s="24">
        <v>1</v>
      </c>
      <c r="F58" s="19" t="s">
        <v>50</v>
      </c>
      <c r="G58" s="27">
        <v>0</v>
      </c>
      <c r="H58" s="27">
        <v>0</v>
      </c>
      <c r="I58" s="12">
        <f t="shared" ref="I58" si="16">ROUND(E58*G58, 0)</f>
        <v>0</v>
      </c>
      <c r="J58" s="12">
        <f t="shared" ref="J58" si="17">ROUND(E58*H58, 0)</f>
        <v>0</v>
      </c>
      <c r="M58" s="91"/>
    </row>
    <row r="59" spans="2:13">
      <c r="B59" s="33"/>
      <c r="C59" s="13"/>
      <c r="D59" s="13" t="s">
        <v>132</v>
      </c>
      <c r="E59" s="14"/>
      <c r="F59" s="15"/>
      <c r="G59" s="16"/>
      <c r="H59" s="40"/>
      <c r="I59" s="17">
        <f>ROUND(SUM(I56:I58),0)</f>
        <v>0</v>
      </c>
      <c r="J59" s="17">
        <f>ROUND(SUM(J56:J58),0)</f>
        <v>0</v>
      </c>
      <c r="L59" s="183"/>
    </row>
    <row r="60" spans="2:13">
      <c r="B60" s="34"/>
      <c r="E60" s="18"/>
    </row>
    <row r="62" spans="2:13" ht="15.75" customHeight="1">
      <c r="B62" s="171" t="s">
        <v>497</v>
      </c>
      <c r="C62" s="172"/>
      <c r="D62" s="172"/>
      <c r="E62" s="172"/>
      <c r="F62" s="172"/>
      <c r="G62" s="172"/>
      <c r="H62" s="172"/>
      <c r="I62" s="172"/>
      <c r="J62" s="173"/>
      <c r="L62" s="183"/>
    </row>
    <row r="63" spans="2:13" s="109" customFormat="1" ht="15.6" customHeight="1">
      <c r="B63" s="174" t="s">
        <v>498</v>
      </c>
      <c r="C63" s="175"/>
      <c r="D63" s="175"/>
      <c r="E63" s="175"/>
      <c r="F63" s="175"/>
      <c r="G63" s="175"/>
      <c r="H63" s="175"/>
      <c r="I63" s="175"/>
      <c r="J63" s="176"/>
      <c r="M63" s="128"/>
    </row>
    <row r="64" spans="2:13" s="29" customFormat="1" ht="25.5" customHeight="1">
      <c r="B64" s="127" t="s">
        <v>89</v>
      </c>
      <c r="C64" s="11" t="s">
        <v>7</v>
      </c>
      <c r="D64" s="11" t="s">
        <v>40</v>
      </c>
      <c r="E64" s="24">
        <v>85.6</v>
      </c>
      <c r="F64" s="19" t="s">
        <v>41</v>
      </c>
      <c r="G64" s="27">
        <v>0</v>
      </c>
      <c r="H64" s="27">
        <v>0</v>
      </c>
      <c r="I64" s="12">
        <f t="shared" ref="I64:I66" si="18">ROUND(E64*G64, 0)</f>
        <v>0</v>
      </c>
      <c r="J64" s="12">
        <f t="shared" ref="J64:J66" si="19">ROUND(E64*H64, 0)</f>
        <v>0</v>
      </c>
      <c r="M64" s="91"/>
    </row>
    <row r="65" spans="2:13" s="29" customFormat="1" ht="51">
      <c r="B65" s="127" t="s">
        <v>90</v>
      </c>
      <c r="C65" s="11" t="s">
        <v>8</v>
      </c>
      <c r="D65" s="11" t="s">
        <v>42</v>
      </c>
      <c r="E65" s="24">
        <v>85.6</v>
      </c>
      <c r="F65" s="19" t="s">
        <v>41</v>
      </c>
      <c r="G65" s="27">
        <v>0</v>
      </c>
      <c r="H65" s="27">
        <v>0</v>
      </c>
      <c r="I65" s="12">
        <f t="shared" si="18"/>
        <v>0</v>
      </c>
      <c r="J65" s="12">
        <f t="shared" si="19"/>
        <v>0</v>
      </c>
      <c r="M65" s="91"/>
    </row>
    <row r="66" spans="2:13" s="29" customFormat="1" ht="51">
      <c r="B66" s="127" t="s">
        <v>91</v>
      </c>
      <c r="C66" s="11" t="s">
        <v>191</v>
      </c>
      <c r="D66" s="11" t="s">
        <v>501</v>
      </c>
      <c r="E66" s="24">
        <v>1</v>
      </c>
      <c r="F66" s="19" t="s">
        <v>50</v>
      </c>
      <c r="G66" s="27">
        <v>0</v>
      </c>
      <c r="H66" s="27">
        <v>0</v>
      </c>
      <c r="I66" s="12">
        <f t="shared" si="18"/>
        <v>0</v>
      </c>
      <c r="J66" s="12">
        <f t="shared" si="19"/>
        <v>0</v>
      </c>
      <c r="M66" s="91"/>
    </row>
    <row r="67" spans="2:13">
      <c r="B67" s="33"/>
      <c r="C67" s="13"/>
      <c r="D67" s="13" t="s">
        <v>132</v>
      </c>
      <c r="E67" s="14"/>
      <c r="F67" s="15"/>
      <c r="G67" s="16"/>
      <c r="H67" s="40"/>
      <c r="I67" s="17">
        <f>ROUND(SUM(I64:I66),0)</f>
        <v>0</v>
      </c>
      <c r="J67" s="17">
        <f>ROUND(SUM(J64:J66),0)</f>
        <v>0</v>
      </c>
      <c r="L67" s="183"/>
    </row>
    <row r="68" spans="2:13">
      <c r="B68" s="34"/>
      <c r="E68" s="18"/>
    </row>
    <row r="70" spans="2:13" ht="15.75" customHeight="1">
      <c r="B70" s="168" t="s">
        <v>166</v>
      </c>
      <c r="C70" s="169"/>
      <c r="D70" s="169"/>
      <c r="E70" s="169"/>
      <c r="F70" s="169"/>
      <c r="G70" s="169"/>
      <c r="H70" s="169"/>
      <c r="I70" s="169"/>
      <c r="J70" s="170"/>
      <c r="L70" s="183"/>
    </row>
    <row r="71" spans="2:13" ht="51">
      <c r="B71" s="32" t="s">
        <v>89</v>
      </c>
      <c r="C71" s="7" t="s">
        <v>25</v>
      </c>
      <c r="D71" s="7" t="s">
        <v>241</v>
      </c>
      <c r="E71" s="9">
        <v>1</v>
      </c>
      <c r="F71" s="9" t="s">
        <v>50</v>
      </c>
      <c r="G71" s="27">
        <v>0</v>
      </c>
      <c r="H71" s="27">
        <v>0</v>
      </c>
      <c r="I71" s="10">
        <f t="shared" ref="I71" si="20">ROUND(E71*G71, 0)</f>
        <v>0</v>
      </c>
      <c r="J71" s="10">
        <f t="shared" ref="J71" si="21">ROUND(E71*H71, 0)</f>
        <v>0</v>
      </c>
    </row>
    <row r="72" spans="2:13" ht="25.5">
      <c r="B72" s="32" t="s">
        <v>90</v>
      </c>
      <c r="C72" s="11" t="s">
        <v>11</v>
      </c>
      <c r="D72" s="7" t="s">
        <v>169</v>
      </c>
      <c r="E72" s="8">
        <v>2</v>
      </c>
      <c r="F72" s="9" t="s">
        <v>31</v>
      </c>
      <c r="G72" s="27">
        <v>0</v>
      </c>
      <c r="H72" s="27">
        <v>0</v>
      </c>
      <c r="I72" s="10">
        <f>ROUND(E72*G72, 0)</f>
        <v>0</v>
      </c>
      <c r="J72" s="10">
        <f>ROUND(E72*H72, 0)</f>
        <v>0</v>
      </c>
    </row>
    <row r="73" spans="2:13" ht="38.25">
      <c r="B73" s="32" t="s">
        <v>91</v>
      </c>
      <c r="C73" s="115" t="s">
        <v>173</v>
      </c>
      <c r="D73" s="7" t="s">
        <v>170</v>
      </c>
      <c r="E73" s="9">
        <v>2</v>
      </c>
      <c r="F73" s="9" t="s">
        <v>33</v>
      </c>
      <c r="G73" s="27">
        <v>0</v>
      </c>
      <c r="H73" s="27">
        <v>0</v>
      </c>
      <c r="I73" s="10">
        <f t="shared" ref="I73:I74" si="22">ROUND(E73*G73, 0)</f>
        <v>0</v>
      </c>
      <c r="J73" s="10">
        <f t="shared" ref="J73:J74" si="23">ROUND(E73*H73, 0)</f>
        <v>0</v>
      </c>
    </row>
    <row r="74" spans="2:13" ht="38.25">
      <c r="B74" s="32" t="s">
        <v>92</v>
      </c>
      <c r="C74" s="7" t="s">
        <v>25</v>
      </c>
      <c r="D74" s="7" t="s">
        <v>171</v>
      </c>
      <c r="E74" s="9">
        <v>2</v>
      </c>
      <c r="F74" s="9" t="s">
        <v>33</v>
      </c>
      <c r="G74" s="27">
        <v>0</v>
      </c>
      <c r="H74" s="27">
        <v>0</v>
      </c>
      <c r="I74" s="10">
        <f t="shared" si="22"/>
        <v>0</v>
      </c>
      <c r="J74" s="10">
        <f t="shared" si="23"/>
        <v>0</v>
      </c>
      <c r="L74" s="91"/>
    </row>
    <row r="75" spans="2:13" ht="63.75">
      <c r="B75" s="32" t="s">
        <v>93</v>
      </c>
      <c r="C75" s="119" t="s">
        <v>172</v>
      </c>
      <c r="D75" s="7" t="s">
        <v>174</v>
      </c>
      <c r="E75" s="9">
        <v>2</v>
      </c>
      <c r="F75" s="9" t="s">
        <v>33</v>
      </c>
      <c r="G75" s="27">
        <v>0</v>
      </c>
      <c r="H75" s="27">
        <v>0</v>
      </c>
      <c r="I75" s="10">
        <f t="shared" ref="I75" si="24">ROUND(E75*G75, 0)</f>
        <v>0</v>
      </c>
      <c r="J75" s="10">
        <f t="shared" ref="J75" si="25">ROUND(E75*H75, 0)</f>
        <v>0</v>
      </c>
    </row>
    <row r="76" spans="2:13">
      <c r="B76" s="33"/>
      <c r="C76" s="13"/>
      <c r="D76" s="13" t="s">
        <v>132</v>
      </c>
      <c r="E76" s="14"/>
      <c r="F76" s="15"/>
      <c r="G76" s="16"/>
      <c r="H76" s="40"/>
      <c r="I76" s="17">
        <f>ROUND(SUM(I71:I75),0)</f>
        <v>0</v>
      </c>
      <c r="J76" s="17">
        <f>ROUND(SUM(J71:J75),0)</f>
        <v>0</v>
      </c>
      <c r="L76" s="183"/>
    </row>
    <row r="79" spans="2:13" ht="15.75" customHeight="1">
      <c r="B79" s="168" t="s">
        <v>176</v>
      </c>
      <c r="C79" s="169"/>
      <c r="D79" s="169"/>
      <c r="E79" s="169"/>
      <c r="F79" s="169"/>
      <c r="G79" s="169"/>
      <c r="H79" s="169"/>
      <c r="I79" s="169"/>
      <c r="J79" s="170"/>
      <c r="L79" s="183"/>
    </row>
    <row r="80" spans="2:13" ht="38.25">
      <c r="B80" s="37" t="s">
        <v>89</v>
      </c>
      <c r="C80" s="121" t="s">
        <v>178</v>
      </c>
      <c r="D80" s="7" t="s">
        <v>180</v>
      </c>
      <c r="E80" s="9">
        <v>5.15</v>
      </c>
      <c r="F80" s="9" t="s">
        <v>32</v>
      </c>
      <c r="G80" s="27">
        <v>0</v>
      </c>
      <c r="H80" s="27">
        <v>0</v>
      </c>
      <c r="I80" s="10">
        <f>ROUND(E80*G80, 0)</f>
        <v>0</v>
      </c>
      <c r="J80" s="10">
        <f>ROUND(E80*H80, 0)</f>
        <v>0</v>
      </c>
    </row>
    <row r="81" spans="2:12" ht="76.5">
      <c r="B81" s="37" t="s">
        <v>90</v>
      </c>
      <c r="C81" s="7" t="s">
        <v>179</v>
      </c>
      <c r="D81" s="7" t="s">
        <v>181</v>
      </c>
      <c r="E81" s="9">
        <v>5.15</v>
      </c>
      <c r="F81" s="9" t="s">
        <v>32</v>
      </c>
      <c r="G81" s="27">
        <v>0</v>
      </c>
      <c r="H81" s="27">
        <v>0</v>
      </c>
      <c r="I81" s="10">
        <f t="shared" ref="I81" si="26">ROUND(E81*G81, 0)</f>
        <v>0</v>
      </c>
      <c r="J81" s="10">
        <f t="shared" ref="J81" si="27">ROUND(E81*H81, 0)</f>
        <v>0</v>
      </c>
      <c r="L81" s="91"/>
    </row>
    <row r="82" spans="2:12" ht="63.75">
      <c r="B82" s="37" t="s">
        <v>91</v>
      </c>
      <c r="C82" s="47" t="s">
        <v>17</v>
      </c>
      <c r="D82" s="7" t="s">
        <v>194</v>
      </c>
      <c r="E82" s="9">
        <v>2.67</v>
      </c>
      <c r="F82" s="9" t="s">
        <v>32</v>
      </c>
      <c r="G82" s="27">
        <v>0</v>
      </c>
      <c r="H82" s="27">
        <v>0</v>
      </c>
      <c r="I82" s="10">
        <f>ROUND(E82*G82, 0)</f>
        <v>0</v>
      </c>
      <c r="J82" s="10">
        <f>ROUND(E82*H82, 0)</f>
        <v>0</v>
      </c>
    </row>
    <row r="83" spans="2:12" ht="76.5">
      <c r="B83" s="37" t="s">
        <v>92</v>
      </c>
      <c r="C83" s="11" t="s">
        <v>196</v>
      </c>
      <c r="D83" s="7" t="s">
        <v>195</v>
      </c>
      <c r="E83" s="9">
        <v>2.67</v>
      </c>
      <c r="F83" s="9" t="s">
        <v>32</v>
      </c>
      <c r="G83" s="27">
        <v>0</v>
      </c>
      <c r="H83" s="27">
        <v>0</v>
      </c>
      <c r="I83" s="10">
        <f t="shared" ref="I83" si="28">ROUND(E83*G83, 0)</f>
        <v>0</v>
      </c>
      <c r="J83" s="10">
        <f t="shared" ref="J83" si="29">ROUND(E83*H83, 0)</f>
        <v>0</v>
      </c>
    </row>
    <row r="84" spans="2:12" ht="25.5">
      <c r="B84" s="37" t="s">
        <v>93</v>
      </c>
      <c r="C84" s="11" t="s">
        <v>14</v>
      </c>
      <c r="D84" s="7" t="s">
        <v>68</v>
      </c>
      <c r="E84" s="8">
        <f>6.74+2.68</f>
        <v>9.42</v>
      </c>
      <c r="F84" s="9" t="s">
        <v>43</v>
      </c>
      <c r="G84" s="27">
        <v>0</v>
      </c>
      <c r="H84" s="27">
        <v>0</v>
      </c>
      <c r="I84" s="10">
        <f>ROUND(E84*G84, 0)</f>
        <v>0</v>
      </c>
      <c r="J84" s="10">
        <f>ROUND(E84*H84, 0)</f>
        <v>0</v>
      </c>
    </row>
    <row r="85" spans="2:12" ht="25.5">
      <c r="B85" s="37" t="s">
        <v>94</v>
      </c>
      <c r="C85" s="11" t="s">
        <v>15</v>
      </c>
      <c r="D85" s="7" t="s">
        <v>69</v>
      </c>
      <c r="E85" s="8">
        <f>4.23+1.02</f>
        <v>5.25</v>
      </c>
      <c r="F85" s="9" t="s">
        <v>43</v>
      </c>
      <c r="G85" s="27">
        <v>0</v>
      </c>
      <c r="H85" s="27">
        <v>0</v>
      </c>
      <c r="I85" s="10">
        <f>ROUND(E85*G85, 0)</f>
        <v>0</v>
      </c>
      <c r="J85" s="10">
        <f>ROUND(E85*H85, 0)</f>
        <v>0</v>
      </c>
    </row>
    <row r="86" spans="2:12" ht="38.25">
      <c r="B86" s="37" t="s">
        <v>95</v>
      </c>
      <c r="C86" s="11" t="s">
        <v>16</v>
      </c>
      <c r="D86" s="7" t="s">
        <v>499</v>
      </c>
      <c r="E86" s="9">
        <f>8.4+2.57+2.68+1.02+39.62</f>
        <v>54.29</v>
      </c>
      <c r="F86" s="9" t="s">
        <v>47</v>
      </c>
      <c r="G86" s="27">
        <v>0</v>
      </c>
      <c r="H86" s="27">
        <v>0</v>
      </c>
      <c r="I86" s="10">
        <f>ROUND(E86*G86, 0)</f>
        <v>0</v>
      </c>
      <c r="J86" s="10">
        <f>ROUND(E86*H86, 0)</f>
        <v>0</v>
      </c>
    </row>
    <row r="87" spans="2:12" ht="38.25">
      <c r="B87" s="37" t="s">
        <v>96</v>
      </c>
      <c r="C87" s="7" t="s">
        <v>25</v>
      </c>
      <c r="D87" s="7" t="s">
        <v>500</v>
      </c>
      <c r="E87" s="9">
        <f>8.4+2.57+2.68+1.02+39.62</f>
        <v>54.29</v>
      </c>
      <c r="F87" s="9" t="s">
        <v>47</v>
      </c>
      <c r="G87" s="27">
        <v>0</v>
      </c>
      <c r="H87" s="27">
        <v>0</v>
      </c>
      <c r="I87" s="10">
        <f t="shared" ref="I87:I88" si="30">ROUND(E87*G87, 0)</f>
        <v>0</v>
      </c>
      <c r="J87" s="10">
        <f t="shared" ref="J87:J88" si="31">ROUND(E87*H87, 0)</f>
        <v>0</v>
      </c>
      <c r="L87" s="91"/>
    </row>
    <row r="88" spans="2:12" ht="89.25">
      <c r="B88" s="37" t="s">
        <v>97</v>
      </c>
      <c r="C88" s="121" t="s">
        <v>182</v>
      </c>
      <c r="D88" s="7" t="s">
        <v>186</v>
      </c>
      <c r="E88" s="9">
        <v>14.67</v>
      </c>
      <c r="F88" s="9" t="s">
        <v>47</v>
      </c>
      <c r="G88" s="27">
        <v>0</v>
      </c>
      <c r="H88" s="27">
        <v>0</v>
      </c>
      <c r="I88" s="10">
        <f t="shared" si="30"/>
        <v>0</v>
      </c>
      <c r="J88" s="10">
        <f t="shared" si="31"/>
        <v>0</v>
      </c>
    </row>
    <row r="89" spans="2:12" ht="89.25">
      <c r="B89" s="37" t="s">
        <v>98</v>
      </c>
      <c r="C89" s="122" t="s">
        <v>183</v>
      </c>
      <c r="D89" s="123" t="s">
        <v>184</v>
      </c>
      <c r="E89" s="9">
        <f>2.57+1.02</f>
        <v>3.59</v>
      </c>
      <c r="F89" s="9" t="s">
        <v>47</v>
      </c>
      <c r="G89" s="27">
        <v>0</v>
      </c>
      <c r="H89" s="27">
        <v>0</v>
      </c>
      <c r="I89" s="10">
        <f>ROUND(E89*G89, 0)</f>
        <v>0</v>
      </c>
      <c r="J89" s="10">
        <f>ROUND(E89*H89, 0)</f>
        <v>0</v>
      </c>
    </row>
    <row r="90" spans="2:12" ht="127.5">
      <c r="B90" s="37" t="s">
        <v>99</v>
      </c>
      <c r="C90" s="7" t="s">
        <v>185</v>
      </c>
      <c r="D90" s="7" t="s">
        <v>254</v>
      </c>
      <c r="E90" s="9">
        <f>8.4+2.68</f>
        <v>11.08</v>
      </c>
      <c r="F90" s="9" t="s">
        <v>47</v>
      </c>
      <c r="G90" s="27">
        <v>0</v>
      </c>
      <c r="H90" s="27">
        <v>0</v>
      </c>
      <c r="I90" s="10">
        <f t="shared" ref="I90:I92" si="32">ROUND(E90*G90, 0)</f>
        <v>0</v>
      </c>
      <c r="J90" s="10">
        <f t="shared" ref="J90:J92" si="33">ROUND(E90*H90, 0)</f>
        <v>0</v>
      </c>
    </row>
    <row r="91" spans="2:12" ht="63.75">
      <c r="B91" s="37" t="s">
        <v>100</v>
      </c>
      <c r="C91" s="7" t="s">
        <v>187</v>
      </c>
      <c r="D91" s="7" t="s">
        <v>188</v>
      </c>
      <c r="E91" s="9">
        <v>14.67</v>
      </c>
      <c r="F91" s="9" t="s">
        <v>47</v>
      </c>
      <c r="G91" s="27">
        <v>0</v>
      </c>
      <c r="H91" s="27">
        <v>0</v>
      </c>
      <c r="I91" s="10">
        <f t="shared" si="32"/>
        <v>0</v>
      </c>
      <c r="J91" s="10">
        <f t="shared" si="33"/>
        <v>0</v>
      </c>
      <c r="L91" s="91"/>
    </row>
    <row r="92" spans="2:12" ht="127.5">
      <c r="B92" s="37" t="s">
        <v>101</v>
      </c>
      <c r="C92" s="121" t="s">
        <v>189</v>
      </c>
      <c r="D92" s="7" t="s">
        <v>190</v>
      </c>
      <c r="E92" s="9">
        <v>14.67</v>
      </c>
      <c r="F92" s="9" t="s">
        <v>47</v>
      </c>
      <c r="G92" s="27">
        <v>0</v>
      </c>
      <c r="H92" s="27">
        <v>0</v>
      </c>
      <c r="I92" s="10">
        <f t="shared" si="32"/>
        <v>0</v>
      </c>
      <c r="J92" s="10">
        <f t="shared" si="33"/>
        <v>0</v>
      </c>
    </row>
    <row r="93" spans="2:12">
      <c r="B93" s="33"/>
      <c r="C93" s="13"/>
      <c r="D93" s="13" t="s">
        <v>132</v>
      </c>
      <c r="E93" s="14"/>
      <c r="F93" s="15"/>
      <c r="G93" s="16"/>
      <c r="H93" s="40"/>
      <c r="I93" s="17">
        <f>ROUND(SUM(I80:I92),0)</f>
        <v>0</v>
      </c>
      <c r="J93" s="17">
        <f>ROUND(SUM(J80:J92),0)</f>
        <v>0</v>
      </c>
      <c r="L93" s="183"/>
    </row>
    <row r="96" spans="2:12" ht="15.75" customHeight="1">
      <c r="B96" s="168" t="s">
        <v>177</v>
      </c>
      <c r="C96" s="169"/>
      <c r="D96" s="169"/>
      <c r="E96" s="169"/>
      <c r="F96" s="169"/>
      <c r="G96" s="169"/>
      <c r="H96" s="169"/>
      <c r="I96" s="169"/>
      <c r="J96" s="170"/>
      <c r="L96" s="183"/>
    </row>
    <row r="97" spans="2:12" ht="51">
      <c r="B97" s="37" t="s">
        <v>89</v>
      </c>
      <c r="C97" s="121" t="s">
        <v>17</v>
      </c>
      <c r="D97" s="7" t="s">
        <v>193</v>
      </c>
      <c r="E97" s="9">
        <v>30.3</v>
      </c>
      <c r="F97" s="9" t="s">
        <v>47</v>
      </c>
      <c r="G97" s="27">
        <v>0</v>
      </c>
      <c r="H97" s="27">
        <v>0</v>
      </c>
      <c r="I97" s="10">
        <f t="shared" ref="I97:I99" si="34">ROUND(E97*G97, 0)</f>
        <v>0</v>
      </c>
      <c r="J97" s="10">
        <f t="shared" ref="J97:J99" si="35">ROUND(E97*H97, 0)</f>
        <v>0</v>
      </c>
    </row>
    <row r="98" spans="2:12">
      <c r="B98" s="37" t="s">
        <v>90</v>
      </c>
      <c r="C98" s="11" t="s">
        <v>25</v>
      </c>
      <c r="D98" s="7" t="s">
        <v>192</v>
      </c>
      <c r="E98" s="9">
        <v>30.3</v>
      </c>
      <c r="F98" s="9" t="s">
        <v>47</v>
      </c>
      <c r="G98" s="27">
        <v>0</v>
      </c>
      <c r="H98" s="27">
        <v>0</v>
      </c>
      <c r="I98" s="10">
        <f t="shared" si="34"/>
        <v>0</v>
      </c>
      <c r="J98" s="10">
        <f t="shared" si="35"/>
        <v>0</v>
      </c>
      <c r="L98" s="91"/>
    </row>
    <row r="99" spans="2:12" ht="38.25">
      <c r="B99" s="37" t="s">
        <v>91</v>
      </c>
      <c r="C99" s="11" t="s">
        <v>9</v>
      </c>
      <c r="D99" s="7" t="s">
        <v>29</v>
      </c>
      <c r="E99" s="8">
        <v>6.06</v>
      </c>
      <c r="F99" s="9" t="s">
        <v>41</v>
      </c>
      <c r="G99" s="27">
        <v>0</v>
      </c>
      <c r="H99" s="27">
        <v>0</v>
      </c>
      <c r="I99" s="10">
        <f t="shared" si="34"/>
        <v>0</v>
      </c>
      <c r="J99" s="10">
        <f t="shared" si="35"/>
        <v>0</v>
      </c>
    </row>
    <row r="100" spans="2:12" ht="63.75">
      <c r="B100" s="37" t="s">
        <v>92</v>
      </c>
      <c r="C100" s="11" t="s">
        <v>23</v>
      </c>
      <c r="D100" s="7" t="s">
        <v>48</v>
      </c>
      <c r="E100" s="9">
        <v>30.3</v>
      </c>
      <c r="F100" s="9" t="s">
        <v>43</v>
      </c>
      <c r="G100" s="27">
        <v>0</v>
      </c>
      <c r="H100" s="27">
        <v>0</v>
      </c>
      <c r="I100" s="10">
        <f>ROUND(E100*G100, 0)</f>
        <v>0</v>
      </c>
      <c r="J100" s="10">
        <f>ROUND(E100*H100, 0)</f>
        <v>0</v>
      </c>
    </row>
    <row r="101" spans="2:12">
      <c r="B101" s="33"/>
      <c r="C101" s="13"/>
      <c r="D101" s="13" t="s">
        <v>132</v>
      </c>
      <c r="E101" s="14"/>
      <c r="F101" s="15"/>
      <c r="G101" s="16"/>
      <c r="H101" s="40"/>
      <c r="I101" s="17">
        <f>ROUND(SUM(I97:I100),0)</f>
        <v>0</v>
      </c>
      <c r="J101" s="17">
        <f>ROUND(SUM(J97:J100),0)</f>
        <v>0</v>
      </c>
      <c r="L101" s="183"/>
    </row>
    <row r="104" spans="2:12" ht="15.75" customHeight="1">
      <c r="B104" s="168" t="s">
        <v>175</v>
      </c>
      <c r="C104" s="169"/>
      <c r="D104" s="169"/>
      <c r="E104" s="169"/>
      <c r="F104" s="169"/>
      <c r="G104" s="169"/>
      <c r="H104" s="169"/>
      <c r="I104" s="169"/>
      <c r="J104" s="170"/>
      <c r="L104" s="183"/>
    </row>
    <row r="105" spans="2:12" ht="38.25">
      <c r="B105" s="32" t="s">
        <v>89</v>
      </c>
      <c r="C105" s="7" t="s">
        <v>25</v>
      </c>
      <c r="D105" s="7" t="s">
        <v>283</v>
      </c>
      <c r="E105" s="9">
        <v>1</v>
      </c>
      <c r="F105" s="9" t="s">
        <v>50</v>
      </c>
      <c r="G105" s="27">
        <v>0</v>
      </c>
      <c r="H105" s="27">
        <v>0</v>
      </c>
      <c r="I105" s="10">
        <f t="shared" ref="I105" si="36">ROUND(E105*G105, 0)</f>
        <v>0</v>
      </c>
      <c r="J105" s="10">
        <f t="shared" ref="J105" si="37">ROUND(E105*H105, 0)</f>
        <v>0</v>
      </c>
    </row>
    <row r="106" spans="2:12" ht="25.5">
      <c r="B106" s="32" t="s">
        <v>90</v>
      </c>
      <c r="C106" s="122" t="s">
        <v>198</v>
      </c>
      <c r="D106" s="7" t="s">
        <v>197</v>
      </c>
      <c r="E106" s="9">
        <v>12</v>
      </c>
      <c r="F106" s="9" t="s">
        <v>199</v>
      </c>
      <c r="G106" s="27">
        <v>0</v>
      </c>
      <c r="H106" s="27">
        <v>0</v>
      </c>
      <c r="I106" s="10">
        <f t="shared" ref="I106:I107" si="38">ROUND(E106*G106, 0)</f>
        <v>0</v>
      </c>
      <c r="J106" s="10">
        <f t="shared" ref="J106:J107" si="39">ROUND(E106*H106, 0)</f>
        <v>0</v>
      </c>
    </row>
    <row r="107" spans="2:12" ht="51">
      <c r="B107" s="32" t="s">
        <v>91</v>
      </c>
      <c r="C107" s="121" t="s">
        <v>73</v>
      </c>
      <c r="D107" s="7" t="s">
        <v>201</v>
      </c>
      <c r="E107" s="9">
        <v>30.3</v>
      </c>
      <c r="F107" s="9" t="s">
        <v>47</v>
      </c>
      <c r="G107" s="27">
        <v>0</v>
      </c>
      <c r="H107" s="27">
        <v>0</v>
      </c>
      <c r="I107" s="10">
        <f t="shared" si="38"/>
        <v>0</v>
      </c>
      <c r="J107" s="10">
        <f t="shared" si="39"/>
        <v>0</v>
      </c>
    </row>
    <row r="108" spans="2:12" ht="38.25">
      <c r="B108" s="32" t="s">
        <v>92</v>
      </c>
      <c r="C108" s="7" t="s">
        <v>25</v>
      </c>
      <c r="D108" s="7" t="s">
        <v>200</v>
      </c>
      <c r="E108" s="9">
        <v>97.56</v>
      </c>
      <c r="F108" s="9" t="s">
        <v>47</v>
      </c>
      <c r="G108" s="27">
        <v>0</v>
      </c>
      <c r="H108" s="27">
        <v>0</v>
      </c>
      <c r="I108" s="10">
        <f>ROUND(E108*G108, 0)</f>
        <v>0</v>
      </c>
      <c r="J108" s="10">
        <f>ROUND(E108*H108, 0)</f>
        <v>0</v>
      </c>
      <c r="L108" s="91"/>
    </row>
    <row r="109" spans="2:12" ht="51">
      <c r="B109" s="32" t="s">
        <v>93</v>
      </c>
      <c r="C109" s="122" t="s">
        <v>202</v>
      </c>
      <c r="D109" s="123" t="s">
        <v>203</v>
      </c>
      <c r="E109" s="9">
        <v>30.3</v>
      </c>
      <c r="F109" s="9" t="s">
        <v>47</v>
      </c>
      <c r="G109" s="27">
        <v>0</v>
      </c>
      <c r="H109" s="27">
        <v>0</v>
      </c>
      <c r="I109" s="10">
        <f>ROUND(E109*G109, 0)</f>
        <v>0</v>
      </c>
      <c r="J109" s="10">
        <f>ROUND(E109*H109, 0)</f>
        <v>0</v>
      </c>
    </row>
    <row r="110" spans="2:12" ht="25.5">
      <c r="B110" s="32" t="s">
        <v>94</v>
      </c>
      <c r="C110" s="7" t="s">
        <v>205</v>
      </c>
      <c r="D110" s="7" t="s">
        <v>206</v>
      </c>
      <c r="E110" s="9">
        <v>30.3</v>
      </c>
      <c r="F110" s="9" t="s">
        <v>47</v>
      </c>
      <c r="G110" s="27">
        <v>0</v>
      </c>
      <c r="H110" s="27">
        <v>0</v>
      </c>
      <c r="I110" s="10">
        <f t="shared" ref="I110" si="40">ROUND(E110*G110, 0)</f>
        <v>0</v>
      </c>
      <c r="J110" s="10">
        <f t="shared" ref="J110" si="41">ROUND(E110*H110, 0)</f>
        <v>0</v>
      </c>
    </row>
    <row r="111" spans="2:12" ht="63.75">
      <c r="B111" s="32" t="s">
        <v>95</v>
      </c>
      <c r="C111" s="7" t="s">
        <v>204</v>
      </c>
      <c r="D111" s="7" t="s">
        <v>271</v>
      </c>
      <c r="E111" s="9">
        <v>30.3</v>
      </c>
      <c r="F111" s="9" t="s">
        <v>47</v>
      </c>
      <c r="G111" s="27">
        <v>0</v>
      </c>
      <c r="H111" s="27">
        <v>0</v>
      </c>
      <c r="I111" s="10">
        <f>ROUND(E111*G111, 0)</f>
        <v>0</v>
      </c>
      <c r="J111" s="10">
        <f>ROUND(E111*H111, 0)</f>
        <v>0</v>
      </c>
      <c r="L111" s="91"/>
    </row>
    <row r="112" spans="2:12">
      <c r="B112" s="33"/>
      <c r="C112" s="13"/>
      <c r="D112" s="13" t="s">
        <v>132</v>
      </c>
      <c r="E112" s="14"/>
      <c r="F112" s="15"/>
      <c r="G112" s="16"/>
      <c r="H112" s="40"/>
      <c r="I112" s="17">
        <f>ROUND(SUM(I105:I111),0)</f>
        <v>0</v>
      </c>
      <c r="J112" s="17">
        <f>ROUND(SUM(J105:J111),0)</f>
        <v>0</v>
      </c>
      <c r="L112" s="183"/>
    </row>
    <row r="115" spans="2:12" ht="15.75" customHeight="1">
      <c r="B115" s="168" t="s">
        <v>238</v>
      </c>
      <c r="C115" s="169"/>
      <c r="D115" s="169"/>
      <c r="E115" s="169"/>
      <c r="F115" s="169"/>
      <c r="G115" s="169"/>
      <c r="H115" s="169"/>
      <c r="I115" s="169"/>
      <c r="J115" s="170"/>
      <c r="L115" s="183"/>
    </row>
    <row r="116" spans="2:12" ht="63.75">
      <c r="B116" s="37" t="s">
        <v>89</v>
      </c>
      <c r="C116" s="117" t="s">
        <v>172</v>
      </c>
      <c r="D116" s="118" t="s">
        <v>208</v>
      </c>
      <c r="E116" s="9">
        <v>97.56</v>
      </c>
      <c r="F116" s="9" t="s">
        <v>47</v>
      </c>
      <c r="G116" s="27">
        <v>0</v>
      </c>
      <c r="H116" s="27">
        <v>0</v>
      </c>
      <c r="I116" s="10">
        <f t="shared" ref="I116:I117" si="42">ROUND(E116*G116, 0)</f>
        <v>0</v>
      </c>
      <c r="J116" s="10">
        <f t="shared" ref="J116:J117" si="43">ROUND(E116*H116, 0)</f>
        <v>0</v>
      </c>
      <c r="L116" s="91"/>
    </row>
    <row r="117" spans="2:12" ht="63.75">
      <c r="B117" s="37" t="s">
        <v>90</v>
      </c>
      <c r="C117" s="117" t="s">
        <v>209</v>
      </c>
      <c r="D117" s="118" t="s">
        <v>207</v>
      </c>
      <c r="E117" s="9">
        <v>84.6</v>
      </c>
      <c r="F117" s="9" t="s">
        <v>47</v>
      </c>
      <c r="G117" s="27">
        <v>0</v>
      </c>
      <c r="H117" s="27">
        <v>0</v>
      </c>
      <c r="I117" s="10">
        <f t="shared" si="42"/>
        <v>0</v>
      </c>
      <c r="J117" s="10">
        <f t="shared" si="43"/>
        <v>0</v>
      </c>
    </row>
    <row r="118" spans="2:12" ht="76.5">
      <c r="B118" s="37" t="s">
        <v>91</v>
      </c>
      <c r="C118" s="117" t="s">
        <v>210</v>
      </c>
      <c r="D118" s="118" t="s">
        <v>211</v>
      </c>
      <c r="E118" s="9">
        <v>14</v>
      </c>
      <c r="F118" s="9" t="s">
        <v>47</v>
      </c>
      <c r="G118" s="27">
        <v>0</v>
      </c>
      <c r="H118" s="27">
        <v>0</v>
      </c>
      <c r="I118" s="10">
        <f>ROUND(E118*G118, 0)</f>
        <v>0</v>
      </c>
      <c r="J118" s="10">
        <f>ROUND(E118*H118, 0)</f>
        <v>0</v>
      </c>
    </row>
    <row r="119" spans="2:12">
      <c r="B119" s="33"/>
      <c r="C119" s="13"/>
      <c r="D119" s="13" t="s">
        <v>132</v>
      </c>
      <c r="E119" s="14"/>
      <c r="F119" s="15"/>
      <c r="G119" s="16"/>
      <c r="H119" s="40"/>
      <c r="I119" s="17">
        <f>ROUND(SUM(I116:I118),0)</f>
        <v>0</v>
      </c>
      <c r="J119" s="17">
        <f>ROUND(SUM(J116:J118),0)</f>
        <v>0</v>
      </c>
      <c r="L119" s="183"/>
    </row>
    <row r="122" spans="2:12" ht="15.75" customHeight="1">
      <c r="B122" s="168" t="s">
        <v>239</v>
      </c>
      <c r="C122" s="169"/>
      <c r="D122" s="169"/>
      <c r="E122" s="169"/>
      <c r="F122" s="169"/>
      <c r="G122" s="169"/>
      <c r="H122" s="169"/>
      <c r="I122" s="169"/>
      <c r="J122" s="170"/>
      <c r="L122" s="183"/>
    </row>
    <row r="123" spans="2:12" ht="51">
      <c r="B123" s="37" t="s">
        <v>89</v>
      </c>
      <c r="C123" s="11" t="s">
        <v>218</v>
      </c>
      <c r="D123" s="11" t="s">
        <v>217</v>
      </c>
      <c r="E123" s="24">
        <v>13.41</v>
      </c>
      <c r="F123" s="19" t="s">
        <v>47</v>
      </c>
      <c r="G123" s="27">
        <v>0</v>
      </c>
      <c r="H123" s="27">
        <v>0</v>
      </c>
      <c r="I123" s="10">
        <f t="shared" ref="I123:I126" si="44">ROUND(E123*G123, 0)</f>
        <v>0</v>
      </c>
      <c r="J123" s="10">
        <f t="shared" ref="J123:J126" si="45">ROUND(E123*H123, 0)</f>
        <v>0</v>
      </c>
    </row>
    <row r="124" spans="2:12" ht="63.75">
      <c r="B124" s="37" t="s">
        <v>90</v>
      </c>
      <c r="C124" s="11" t="s">
        <v>27</v>
      </c>
      <c r="D124" s="11" t="s">
        <v>221</v>
      </c>
      <c r="E124" s="24">
        <v>29.74</v>
      </c>
      <c r="F124" s="19" t="s">
        <v>43</v>
      </c>
      <c r="G124" s="27">
        <v>0</v>
      </c>
      <c r="H124" s="27">
        <v>0</v>
      </c>
      <c r="I124" s="10">
        <f t="shared" ref="I124" si="46">ROUND(E124*G124, 0)</f>
        <v>0</v>
      </c>
      <c r="J124" s="10">
        <f t="shared" ref="J124" si="47">ROUND(E124*H124, 0)</f>
        <v>0</v>
      </c>
    </row>
    <row r="125" spans="2:12" ht="63.75">
      <c r="B125" s="37" t="s">
        <v>91</v>
      </c>
      <c r="C125" s="7" t="s">
        <v>212</v>
      </c>
      <c r="D125" s="7" t="s">
        <v>222</v>
      </c>
      <c r="E125" s="24">
        <v>29.74</v>
      </c>
      <c r="F125" s="9" t="s">
        <v>47</v>
      </c>
      <c r="G125" s="27">
        <v>0</v>
      </c>
      <c r="H125" s="27">
        <v>0</v>
      </c>
      <c r="I125" s="10">
        <f t="shared" si="44"/>
        <v>0</v>
      </c>
      <c r="J125" s="10">
        <f t="shared" si="45"/>
        <v>0</v>
      </c>
      <c r="L125" s="91"/>
    </row>
    <row r="126" spans="2:12" ht="102">
      <c r="B126" s="37" t="s">
        <v>92</v>
      </c>
      <c r="C126" s="121" t="s">
        <v>213</v>
      </c>
      <c r="D126" s="7" t="s">
        <v>214</v>
      </c>
      <c r="E126" s="24">
        <v>29.74</v>
      </c>
      <c r="F126" s="9" t="s">
        <v>47</v>
      </c>
      <c r="G126" s="27">
        <v>0</v>
      </c>
      <c r="H126" s="27">
        <v>0</v>
      </c>
      <c r="I126" s="10">
        <f t="shared" si="44"/>
        <v>0</v>
      </c>
      <c r="J126" s="10">
        <f t="shared" si="45"/>
        <v>0</v>
      </c>
    </row>
    <row r="127" spans="2:12" ht="76.5">
      <c r="B127" s="37" t="s">
        <v>93</v>
      </c>
      <c r="C127" s="122" t="s">
        <v>215</v>
      </c>
      <c r="D127" s="123" t="s">
        <v>216</v>
      </c>
      <c r="E127" s="24">
        <v>29.74</v>
      </c>
      <c r="F127" s="9" t="s">
        <v>47</v>
      </c>
      <c r="G127" s="27">
        <v>0</v>
      </c>
      <c r="H127" s="27">
        <v>0</v>
      </c>
      <c r="I127" s="10">
        <f>ROUND(E127*G127, 0)</f>
        <v>0</v>
      </c>
      <c r="J127" s="10">
        <f>ROUND(E127*H127, 0)</f>
        <v>0</v>
      </c>
    </row>
    <row r="128" spans="2:12" ht="38.25">
      <c r="B128" s="37" t="s">
        <v>94</v>
      </c>
      <c r="C128" s="7" t="s">
        <v>220</v>
      </c>
      <c r="D128" s="7" t="s">
        <v>219</v>
      </c>
      <c r="E128" s="9">
        <v>13.41</v>
      </c>
      <c r="F128" s="9" t="s">
        <v>47</v>
      </c>
      <c r="G128" s="27">
        <v>0</v>
      </c>
      <c r="H128" s="27">
        <v>0</v>
      </c>
      <c r="I128" s="10">
        <f t="shared" ref="I128" si="48">ROUND(E128*G128, 0)</f>
        <v>0</v>
      </c>
      <c r="J128" s="10">
        <f t="shared" ref="J128" si="49">ROUND(E128*H128, 0)</f>
        <v>0</v>
      </c>
    </row>
    <row r="129" spans="2:13">
      <c r="B129" s="33"/>
      <c r="C129" s="13"/>
      <c r="D129" s="13" t="s">
        <v>132</v>
      </c>
      <c r="E129" s="14"/>
      <c r="F129" s="15"/>
      <c r="G129" s="16"/>
      <c r="H129" s="40"/>
      <c r="I129" s="17">
        <f>ROUND(SUM(I123:I128),0)</f>
        <v>0</v>
      </c>
      <c r="J129" s="17">
        <f>ROUND(SUM(J123:J128),0)</f>
        <v>0</v>
      </c>
      <c r="L129" s="183"/>
      <c r="M129" s="187"/>
    </row>
    <row r="132" spans="2:13" ht="15.75" customHeight="1">
      <c r="B132" s="168" t="s">
        <v>240</v>
      </c>
      <c r="C132" s="169"/>
      <c r="D132" s="169"/>
      <c r="E132" s="169"/>
      <c r="F132" s="169"/>
      <c r="G132" s="169"/>
      <c r="H132" s="169"/>
      <c r="I132" s="169"/>
      <c r="J132" s="170"/>
      <c r="L132" s="183"/>
    </row>
    <row r="133" spans="2:13" ht="76.5">
      <c r="B133" s="37" t="s">
        <v>89</v>
      </c>
      <c r="C133" s="122" t="s">
        <v>223</v>
      </c>
      <c r="D133" s="7" t="s">
        <v>232</v>
      </c>
      <c r="E133" s="9">
        <v>1</v>
      </c>
      <c r="F133" s="9" t="s">
        <v>33</v>
      </c>
      <c r="G133" s="27">
        <v>0</v>
      </c>
      <c r="H133" s="27">
        <v>0</v>
      </c>
      <c r="I133" s="10">
        <f t="shared" ref="I133:I135" si="50">ROUND(E133*G133, 0)</f>
        <v>0</v>
      </c>
      <c r="J133" s="10">
        <f t="shared" ref="J133:J135" si="51">ROUND(E133*H133, 0)</f>
        <v>0</v>
      </c>
    </row>
    <row r="134" spans="2:13" ht="76.5">
      <c r="B134" s="37" t="s">
        <v>90</v>
      </c>
      <c r="C134" s="122" t="s">
        <v>224</v>
      </c>
      <c r="D134" s="7" t="s">
        <v>233</v>
      </c>
      <c r="E134" s="9">
        <v>1</v>
      </c>
      <c r="F134" s="9" t="s">
        <v>33</v>
      </c>
      <c r="G134" s="27">
        <v>0</v>
      </c>
      <c r="H134" s="27">
        <v>0</v>
      </c>
      <c r="I134" s="10">
        <f t="shared" si="50"/>
        <v>0</v>
      </c>
      <c r="J134" s="10">
        <f t="shared" si="51"/>
        <v>0</v>
      </c>
      <c r="L134" s="91"/>
    </row>
    <row r="135" spans="2:13" ht="38.25">
      <c r="B135" s="37" t="s">
        <v>91</v>
      </c>
      <c r="C135" s="122" t="s">
        <v>225</v>
      </c>
      <c r="D135" s="7" t="s">
        <v>234</v>
      </c>
      <c r="E135" s="9">
        <v>1</v>
      </c>
      <c r="F135" s="9" t="s">
        <v>33</v>
      </c>
      <c r="G135" s="27">
        <v>0</v>
      </c>
      <c r="H135" s="27">
        <v>0</v>
      </c>
      <c r="I135" s="10">
        <f t="shared" si="50"/>
        <v>0</v>
      </c>
      <c r="J135" s="10">
        <f t="shared" si="51"/>
        <v>0</v>
      </c>
    </row>
    <row r="136" spans="2:13" ht="51">
      <c r="B136" s="37" t="s">
        <v>92</v>
      </c>
      <c r="C136" s="122" t="s">
        <v>226</v>
      </c>
      <c r="D136" s="123" t="s">
        <v>237</v>
      </c>
      <c r="E136" s="9">
        <v>6.17</v>
      </c>
      <c r="F136" s="9" t="s">
        <v>47</v>
      </c>
      <c r="G136" s="27">
        <v>0</v>
      </c>
      <c r="H136" s="27">
        <v>0</v>
      </c>
      <c r="I136" s="10">
        <f>ROUND(E136*G136, 0)</f>
        <v>0</v>
      </c>
      <c r="J136" s="10">
        <f>ROUND(E136*H136, 0)</f>
        <v>0</v>
      </c>
    </row>
    <row r="137" spans="2:13" ht="102">
      <c r="B137" s="37" t="s">
        <v>93</v>
      </c>
      <c r="C137" s="7" t="s">
        <v>227</v>
      </c>
      <c r="D137" s="7" t="s">
        <v>286</v>
      </c>
      <c r="E137" s="9">
        <v>8.73</v>
      </c>
      <c r="F137" s="9" t="s">
        <v>47</v>
      </c>
      <c r="G137" s="27">
        <v>0</v>
      </c>
      <c r="H137" s="27">
        <v>0</v>
      </c>
      <c r="I137" s="10">
        <f t="shared" ref="I137" si="52">ROUND(E137*G137, 0)</f>
        <v>0</v>
      </c>
      <c r="J137" s="10">
        <f t="shared" ref="J137" si="53">ROUND(E137*H137, 0)</f>
        <v>0</v>
      </c>
    </row>
    <row r="138" spans="2:13" ht="63.75">
      <c r="B138" s="37" t="s">
        <v>94</v>
      </c>
      <c r="C138" s="7" t="s">
        <v>228</v>
      </c>
      <c r="D138" s="7" t="s">
        <v>236</v>
      </c>
      <c r="E138" s="9">
        <v>6.17</v>
      </c>
      <c r="F138" s="9" t="s">
        <v>47</v>
      </c>
      <c r="G138" s="27">
        <v>0</v>
      </c>
      <c r="H138" s="27">
        <v>0</v>
      </c>
      <c r="I138" s="10">
        <f>ROUND(E138*G138, 0)</f>
        <v>0</v>
      </c>
      <c r="J138" s="10">
        <f>ROUND(E138*H138, 0)</f>
        <v>0</v>
      </c>
    </row>
    <row r="139" spans="2:13" ht="63.75">
      <c r="B139" s="37" t="s">
        <v>95</v>
      </c>
      <c r="C139" s="7" t="s">
        <v>231</v>
      </c>
      <c r="D139" s="7" t="s">
        <v>235</v>
      </c>
      <c r="E139" s="9">
        <v>8.73</v>
      </c>
      <c r="F139" s="9" t="s">
        <v>47</v>
      </c>
      <c r="G139" s="27">
        <v>0</v>
      </c>
      <c r="H139" s="27">
        <v>0</v>
      </c>
      <c r="I139" s="10">
        <f t="shared" ref="I139" si="54">ROUND(E139*G139, 0)</f>
        <v>0</v>
      </c>
      <c r="J139" s="10">
        <f t="shared" ref="J139" si="55">ROUND(E139*H139, 0)</f>
        <v>0</v>
      </c>
    </row>
    <row r="140" spans="2:13" ht="76.5">
      <c r="B140" s="37" t="s">
        <v>96</v>
      </c>
      <c r="C140" s="7" t="s">
        <v>229</v>
      </c>
      <c r="D140" s="7" t="s">
        <v>230</v>
      </c>
      <c r="E140" s="9">
        <v>8.73</v>
      </c>
      <c r="F140" s="9" t="s">
        <v>47</v>
      </c>
      <c r="G140" s="27">
        <v>0</v>
      </c>
      <c r="H140" s="27">
        <v>0</v>
      </c>
      <c r="I140" s="10">
        <f>ROUND(E140*G140, 0)</f>
        <v>0</v>
      </c>
      <c r="J140" s="10">
        <f>ROUND(E140*H140, 0)</f>
        <v>0</v>
      </c>
    </row>
    <row r="141" spans="2:13">
      <c r="B141" s="33"/>
      <c r="C141" s="13"/>
      <c r="D141" s="13" t="s">
        <v>132</v>
      </c>
      <c r="E141" s="14"/>
      <c r="F141" s="15"/>
      <c r="G141" s="16"/>
      <c r="H141" s="40"/>
      <c r="I141" s="17">
        <f>ROUND(SUM(I133:I140),0)</f>
        <v>0</v>
      </c>
      <c r="J141" s="17">
        <f>ROUND(SUM(J133:J140),0)</f>
        <v>0</v>
      </c>
      <c r="L141" s="183"/>
    </row>
    <row r="144" spans="2:13" ht="15.75" customHeight="1">
      <c r="B144" s="168" t="s">
        <v>242</v>
      </c>
      <c r="C144" s="169"/>
      <c r="D144" s="169"/>
      <c r="E144" s="169"/>
      <c r="F144" s="169"/>
      <c r="G144" s="169"/>
      <c r="H144" s="169"/>
      <c r="I144" s="169"/>
      <c r="J144" s="170"/>
      <c r="L144" s="183"/>
    </row>
    <row r="145" spans="2:12" ht="25.5">
      <c r="B145" s="37" t="s">
        <v>89</v>
      </c>
      <c r="C145" s="120" t="s">
        <v>25</v>
      </c>
      <c r="D145" s="7" t="s">
        <v>284</v>
      </c>
      <c r="E145" s="9">
        <v>1</v>
      </c>
      <c r="F145" s="9" t="s">
        <v>50</v>
      </c>
      <c r="G145" s="27">
        <v>0</v>
      </c>
      <c r="H145" s="27">
        <v>0</v>
      </c>
      <c r="I145" s="10">
        <f t="shared" ref="I145:I147" si="56">ROUND(E145*G145, 0)</f>
        <v>0</v>
      </c>
      <c r="J145" s="10">
        <f t="shared" ref="J145:J147" si="57">ROUND(E145*H145, 0)</f>
        <v>0</v>
      </c>
    </row>
    <row r="146" spans="2:12" ht="38.25">
      <c r="B146" s="37" t="s">
        <v>90</v>
      </c>
      <c r="C146" s="7" t="s">
        <v>251</v>
      </c>
      <c r="D146" s="7" t="s">
        <v>250</v>
      </c>
      <c r="E146" s="9">
        <v>2</v>
      </c>
      <c r="F146" s="9" t="s">
        <v>33</v>
      </c>
      <c r="G146" s="27">
        <v>0</v>
      </c>
      <c r="H146" s="27">
        <v>0</v>
      </c>
      <c r="I146" s="10">
        <f t="shared" si="56"/>
        <v>0</v>
      </c>
      <c r="J146" s="10">
        <f t="shared" si="57"/>
        <v>0</v>
      </c>
      <c r="L146" s="184"/>
    </row>
    <row r="147" spans="2:12" ht="38.25">
      <c r="B147" s="37" t="s">
        <v>91</v>
      </c>
      <c r="C147" s="121" t="s">
        <v>25</v>
      </c>
      <c r="D147" s="7" t="s">
        <v>249</v>
      </c>
      <c r="E147" s="9">
        <v>1</v>
      </c>
      <c r="F147" s="9" t="s">
        <v>50</v>
      </c>
      <c r="G147" s="27">
        <v>0</v>
      </c>
      <c r="H147" s="27">
        <v>0</v>
      </c>
      <c r="I147" s="10">
        <f t="shared" si="56"/>
        <v>0</v>
      </c>
      <c r="J147" s="10">
        <f t="shared" si="57"/>
        <v>0</v>
      </c>
      <c r="L147" s="185"/>
    </row>
    <row r="148" spans="2:12" ht="38.25">
      <c r="B148" s="37" t="s">
        <v>92</v>
      </c>
      <c r="C148" s="122" t="s">
        <v>25</v>
      </c>
      <c r="D148" s="123" t="s">
        <v>285</v>
      </c>
      <c r="E148" s="9">
        <v>1</v>
      </c>
      <c r="F148" s="9" t="s">
        <v>50</v>
      </c>
      <c r="G148" s="27">
        <v>0</v>
      </c>
      <c r="H148" s="27">
        <v>0</v>
      </c>
      <c r="I148" s="10">
        <f>ROUND(E148*G148, 0)</f>
        <v>0</v>
      </c>
      <c r="J148" s="10">
        <f>ROUND(E148*H148, 0)</f>
        <v>0</v>
      </c>
    </row>
    <row r="149" spans="2:12">
      <c r="B149" s="33"/>
      <c r="C149" s="13"/>
      <c r="D149" s="13" t="s">
        <v>132</v>
      </c>
      <c r="E149" s="14"/>
      <c r="F149" s="15"/>
      <c r="G149" s="16"/>
      <c r="H149" s="40"/>
      <c r="I149" s="17">
        <f>ROUND(SUM(I145:I148),0)</f>
        <v>0</v>
      </c>
      <c r="J149" s="17">
        <f>ROUND(SUM(J145:J148),0)</f>
        <v>0</v>
      </c>
      <c r="L149" s="183"/>
    </row>
    <row r="152" spans="2:12" ht="15.75" customHeight="1">
      <c r="B152" s="168" t="s">
        <v>243</v>
      </c>
      <c r="C152" s="169"/>
      <c r="D152" s="169"/>
      <c r="E152" s="169"/>
      <c r="F152" s="169"/>
      <c r="G152" s="169"/>
      <c r="H152" s="169"/>
      <c r="I152" s="169"/>
      <c r="J152" s="170"/>
      <c r="L152" s="183"/>
    </row>
    <row r="153" spans="2:12" ht="38.25">
      <c r="B153" s="37" t="s">
        <v>89</v>
      </c>
      <c r="C153" s="120" t="s">
        <v>25</v>
      </c>
      <c r="D153" s="7" t="s">
        <v>549</v>
      </c>
      <c r="E153" s="9">
        <v>1</v>
      </c>
      <c r="F153" s="9" t="s">
        <v>50</v>
      </c>
      <c r="G153" s="10">
        <v>0</v>
      </c>
      <c r="H153" s="10">
        <v>0</v>
      </c>
      <c r="I153" s="10">
        <f t="shared" ref="I153" si="58">ROUND(E153*G153, 0)</f>
        <v>0</v>
      </c>
      <c r="J153" s="10">
        <f t="shared" ref="J153" si="59">ROUND(E153*H153, 0)</f>
        <v>0</v>
      </c>
    </row>
    <row r="154" spans="2:12">
      <c r="B154" s="33"/>
      <c r="C154" s="13"/>
      <c r="D154" s="13" t="s">
        <v>132</v>
      </c>
      <c r="E154" s="14"/>
      <c r="F154" s="15"/>
      <c r="G154" s="16"/>
      <c r="H154" s="40"/>
      <c r="I154" s="17">
        <f>ROUND(SUM(I153:I153),0)</f>
        <v>0</v>
      </c>
      <c r="J154" s="17">
        <f>ROUND(SUM(J153:J153),0)</f>
        <v>0</v>
      </c>
      <c r="L154" s="183"/>
    </row>
    <row r="157" spans="2:12" ht="15.75" customHeight="1">
      <c r="B157" s="168" t="s">
        <v>244</v>
      </c>
      <c r="C157" s="169"/>
      <c r="D157" s="169"/>
      <c r="E157" s="169"/>
      <c r="F157" s="169"/>
      <c r="G157" s="169"/>
      <c r="H157" s="169"/>
      <c r="I157" s="169"/>
      <c r="J157" s="170"/>
      <c r="L157" s="183"/>
    </row>
    <row r="158" spans="2:12" ht="51">
      <c r="B158" s="37" t="s">
        <v>89</v>
      </c>
      <c r="C158" s="7" t="s">
        <v>265</v>
      </c>
      <c r="D158" s="7" t="s">
        <v>266</v>
      </c>
      <c r="E158" s="9">
        <f>11.19+31.31+16.25</f>
        <v>58.75</v>
      </c>
      <c r="F158" s="9" t="s">
        <v>47</v>
      </c>
      <c r="G158" s="27">
        <v>0</v>
      </c>
      <c r="H158" s="27">
        <v>0</v>
      </c>
      <c r="I158" s="10">
        <f t="shared" ref="I158" si="60">ROUND(E158*G158, 0)</f>
        <v>0</v>
      </c>
      <c r="J158" s="10">
        <f t="shared" ref="J158" si="61">ROUND(E158*H158, 0)</f>
        <v>0</v>
      </c>
      <c r="L158" s="91"/>
    </row>
    <row r="159" spans="2:12" ht="89.25">
      <c r="B159" s="37" t="s">
        <v>90</v>
      </c>
      <c r="C159" s="121" t="s">
        <v>182</v>
      </c>
      <c r="D159" s="7" t="s">
        <v>186</v>
      </c>
      <c r="E159" s="9">
        <f>16.25+5.9+6.58</f>
        <v>28.729999999999997</v>
      </c>
      <c r="F159" s="9" t="s">
        <v>47</v>
      </c>
      <c r="G159" s="27">
        <v>0</v>
      </c>
      <c r="H159" s="27">
        <v>0</v>
      </c>
      <c r="I159" s="10">
        <f>ROUND(E159*G159, 0)</f>
        <v>0</v>
      </c>
      <c r="J159" s="10">
        <f>ROUND(E159*H159, 0)</f>
        <v>0</v>
      </c>
    </row>
    <row r="160" spans="2:12" ht="63.75">
      <c r="B160" s="37" t="s">
        <v>91</v>
      </c>
      <c r="C160" s="7" t="s">
        <v>187</v>
      </c>
      <c r="D160" s="7" t="s">
        <v>188</v>
      </c>
      <c r="E160" s="9">
        <f>16.25+5.9+6.58</f>
        <v>28.729999999999997</v>
      </c>
      <c r="F160" s="9" t="s">
        <v>47</v>
      </c>
      <c r="G160" s="27">
        <v>0</v>
      </c>
      <c r="H160" s="27">
        <v>0</v>
      </c>
      <c r="I160" s="10">
        <f>ROUND(E160*G160, 0)</f>
        <v>0</v>
      </c>
      <c r="J160" s="10">
        <f>ROUND(E160*H160, 0)</f>
        <v>0</v>
      </c>
      <c r="L160" s="91"/>
    </row>
    <row r="161" spans="2:12" ht="127.5">
      <c r="B161" s="37" t="s">
        <v>92</v>
      </c>
      <c r="C161" s="121" t="s">
        <v>189</v>
      </c>
      <c r="D161" s="7" t="s">
        <v>190</v>
      </c>
      <c r="E161" s="9">
        <f>16.25+5.9+6.58</f>
        <v>28.729999999999997</v>
      </c>
      <c r="F161" s="9" t="s">
        <v>47</v>
      </c>
      <c r="G161" s="27">
        <v>0</v>
      </c>
      <c r="H161" s="27">
        <v>0</v>
      </c>
      <c r="I161" s="10">
        <f>ROUND(E161*G161, 0)</f>
        <v>0</v>
      </c>
      <c r="J161" s="10">
        <f>ROUND(E161*H161, 0)</f>
        <v>0</v>
      </c>
    </row>
    <row r="162" spans="2:12" ht="38.25">
      <c r="B162" s="37" t="s">
        <v>93</v>
      </c>
      <c r="C162" s="7" t="s">
        <v>270</v>
      </c>
      <c r="D162" s="123" t="s">
        <v>269</v>
      </c>
      <c r="E162" s="9">
        <f>11.19+31.31+8.45</f>
        <v>50.95</v>
      </c>
      <c r="F162" s="9" t="s">
        <v>47</v>
      </c>
      <c r="G162" s="27">
        <v>0</v>
      </c>
      <c r="H162" s="27">
        <v>0</v>
      </c>
      <c r="I162" s="10">
        <f t="shared" ref="I162:I165" si="62">ROUND(E162*G162, 0)</f>
        <v>0</v>
      </c>
      <c r="J162" s="10">
        <f t="shared" ref="J162:J165" si="63">ROUND(E162*H162, 0)</f>
        <v>0</v>
      </c>
    </row>
    <row r="163" spans="2:12" ht="25.5">
      <c r="B163" s="37" t="s">
        <v>94</v>
      </c>
      <c r="C163" s="11" t="s">
        <v>16</v>
      </c>
      <c r="D163" s="7" t="s">
        <v>255</v>
      </c>
      <c r="E163" s="8">
        <v>13.9</v>
      </c>
      <c r="F163" s="9" t="s">
        <v>47</v>
      </c>
      <c r="G163" s="27">
        <v>0</v>
      </c>
      <c r="H163" s="27">
        <v>0</v>
      </c>
      <c r="I163" s="10">
        <f t="shared" si="62"/>
        <v>0</v>
      </c>
      <c r="J163" s="10">
        <f t="shared" si="63"/>
        <v>0</v>
      </c>
    </row>
    <row r="164" spans="2:12" ht="38.25">
      <c r="B164" s="37" t="s">
        <v>95</v>
      </c>
      <c r="C164" s="7" t="s">
        <v>25</v>
      </c>
      <c r="D164" s="7" t="s">
        <v>256</v>
      </c>
      <c r="E164" s="8">
        <v>13.9</v>
      </c>
      <c r="F164" s="9" t="s">
        <v>47</v>
      </c>
      <c r="G164" s="27">
        <v>0</v>
      </c>
      <c r="H164" s="27">
        <v>0</v>
      </c>
      <c r="I164" s="10">
        <f t="shared" si="62"/>
        <v>0</v>
      </c>
      <c r="J164" s="10">
        <f t="shared" si="63"/>
        <v>0</v>
      </c>
      <c r="L164" s="91"/>
    </row>
    <row r="165" spans="2:12" ht="38.25">
      <c r="B165" s="37" t="s">
        <v>96</v>
      </c>
      <c r="C165" s="7" t="s">
        <v>205</v>
      </c>
      <c r="D165" s="7" t="s">
        <v>268</v>
      </c>
      <c r="E165" s="8">
        <v>13.9</v>
      </c>
      <c r="F165" s="9" t="s">
        <v>47</v>
      </c>
      <c r="G165" s="27">
        <v>0</v>
      </c>
      <c r="H165" s="27">
        <v>0</v>
      </c>
      <c r="I165" s="10">
        <f t="shared" si="62"/>
        <v>0</v>
      </c>
      <c r="J165" s="10">
        <f t="shared" si="63"/>
        <v>0</v>
      </c>
    </row>
    <row r="166" spans="2:12" ht="63.75">
      <c r="B166" s="37" t="s">
        <v>97</v>
      </c>
      <c r="C166" s="7" t="s">
        <v>204</v>
      </c>
      <c r="D166" s="7" t="s">
        <v>267</v>
      </c>
      <c r="E166" s="8">
        <v>13.9</v>
      </c>
      <c r="F166" s="9" t="s">
        <v>47</v>
      </c>
      <c r="G166" s="27">
        <v>0</v>
      </c>
      <c r="H166" s="27">
        <v>0</v>
      </c>
      <c r="I166" s="10">
        <f>ROUND(E166*G166, 0)</f>
        <v>0</v>
      </c>
      <c r="J166" s="10">
        <f>ROUND(E166*H166, 0)</f>
        <v>0</v>
      </c>
      <c r="L166" s="91"/>
    </row>
    <row r="167" spans="2:12">
      <c r="B167" s="33"/>
      <c r="C167" s="13"/>
      <c r="D167" s="13" t="s">
        <v>132</v>
      </c>
      <c r="E167" s="14"/>
      <c r="F167" s="15"/>
      <c r="G167" s="16"/>
      <c r="H167" s="40"/>
      <c r="I167" s="17">
        <f>ROUND(SUM(I158:I166),0)</f>
        <v>0</v>
      </c>
      <c r="J167" s="17">
        <f>ROUND(SUM(J158:J166),0)</f>
        <v>0</v>
      </c>
      <c r="L167" s="183"/>
    </row>
    <row r="170" spans="2:12" ht="15.75" customHeight="1">
      <c r="B170" s="168" t="s">
        <v>245</v>
      </c>
      <c r="C170" s="169"/>
      <c r="D170" s="169"/>
      <c r="E170" s="169"/>
      <c r="F170" s="169"/>
      <c r="G170" s="169"/>
      <c r="H170" s="169"/>
      <c r="I170" s="169"/>
      <c r="J170" s="170"/>
      <c r="L170" s="183"/>
    </row>
    <row r="171" spans="2:12" ht="89.25">
      <c r="B171" s="37" t="s">
        <v>89</v>
      </c>
      <c r="C171" s="121" t="s">
        <v>182</v>
      </c>
      <c r="D171" s="7" t="s">
        <v>186</v>
      </c>
      <c r="E171" s="9">
        <f>27.75+27.65</f>
        <v>55.4</v>
      </c>
      <c r="F171" s="9" t="s">
        <v>47</v>
      </c>
      <c r="G171" s="27">
        <v>0</v>
      </c>
      <c r="H171" s="27">
        <v>0</v>
      </c>
      <c r="I171" s="10">
        <f t="shared" ref="I171:I173" si="64">ROUND(E171*G171, 0)</f>
        <v>0</v>
      </c>
      <c r="J171" s="10">
        <f t="shared" ref="J171:J173" si="65">ROUND(E171*H171, 0)</f>
        <v>0</v>
      </c>
    </row>
    <row r="172" spans="2:12" ht="63.75">
      <c r="B172" s="37" t="s">
        <v>90</v>
      </c>
      <c r="C172" s="7" t="s">
        <v>187</v>
      </c>
      <c r="D172" s="7" t="s">
        <v>188</v>
      </c>
      <c r="E172" s="9">
        <f>27.75+27.65</f>
        <v>55.4</v>
      </c>
      <c r="F172" s="9" t="s">
        <v>47</v>
      </c>
      <c r="G172" s="27">
        <v>0</v>
      </c>
      <c r="H172" s="27">
        <v>0</v>
      </c>
      <c r="I172" s="10">
        <f t="shared" si="64"/>
        <v>0</v>
      </c>
      <c r="J172" s="10">
        <f t="shared" si="65"/>
        <v>0</v>
      </c>
      <c r="L172" s="91"/>
    </row>
    <row r="173" spans="2:12" ht="102">
      <c r="B173" s="37" t="s">
        <v>91</v>
      </c>
      <c r="C173" s="47" t="s">
        <v>189</v>
      </c>
      <c r="D173" s="7" t="s">
        <v>290</v>
      </c>
      <c r="E173" s="9">
        <f>27.75</f>
        <v>27.75</v>
      </c>
      <c r="F173" s="9" t="s">
        <v>47</v>
      </c>
      <c r="G173" s="27">
        <v>0</v>
      </c>
      <c r="H173" s="27">
        <v>0</v>
      </c>
      <c r="I173" s="10">
        <f t="shared" si="64"/>
        <v>0</v>
      </c>
      <c r="J173" s="10">
        <f t="shared" si="65"/>
        <v>0</v>
      </c>
    </row>
    <row r="174" spans="2:12" ht="102">
      <c r="B174" s="37" t="s">
        <v>92</v>
      </c>
      <c r="C174" s="47" t="s">
        <v>291</v>
      </c>
      <c r="D174" s="7" t="s">
        <v>292</v>
      </c>
      <c r="E174" s="9">
        <v>27.65</v>
      </c>
      <c r="F174" s="9" t="s">
        <v>47</v>
      </c>
      <c r="G174" s="27">
        <v>0</v>
      </c>
      <c r="H174" s="27">
        <v>0</v>
      </c>
      <c r="I174" s="10">
        <f t="shared" ref="I174" si="66">ROUND(E174*G174, 0)</f>
        <v>0</v>
      </c>
      <c r="J174" s="10">
        <f t="shared" ref="J174" si="67">ROUND(E174*H174, 0)</f>
        <v>0</v>
      </c>
    </row>
    <row r="175" spans="2:12" ht="38.25">
      <c r="B175" s="37" t="s">
        <v>93</v>
      </c>
      <c r="C175" s="7" t="s">
        <v>270</v>
      </c>
      <c r="D175" s="123" t="s">
        <v>269</v>
      </c>
      <c r="E175" s="9">
        <f>94.74+9.54</f>
        <v>104.28</v>
      </c>
      <c r="F175" s="9" t="s">
        <v>47</v>
      </c>
      <c r="G175" s="27">
        <v>0</v>
      </c>
      <c r="H175" s="27">
        <v>0</v>
      </c>
      <c r="I175" s="10">
        <f>ROUND(E175*G175, 0)</f>
        <v>0</v>
      </c>
      <c r="J175" s="10">
        <f>ROUND(E175*H175, 0)</f>
        <v>0</v>
      </c>
    </row>
    <row r="176" spans="2:12" ht="76.5">
      <c r="B176" s="37" t="s">
        <v>94</v>
      </c>
      <c r="C176" s="7" t="s">
        <v>25</v>
      </c>
      <c r="D176" s="123" t="s">
        <v>503</v>
      </c>
      <c r="E176" s="9">
        <v>6</v>
      </c>
      <c r="F176" s="9" t="s">
        <v>33</v>
      </c>
      <c r="G176" s="27">
        <v>0</v>
      </c>
      <c r="H176" s="27">
        <v>0</v>
      </c>
      <c r="I176" s="10">
        <f>ROUND(E176*G176, 0)</f>
        <v>0</v>
      </c>
      <c r="J176" s="10">
        <f>ROUND(E176*H176, 0)</f>
        <v>0</v>
      </c>
    </row>
    <row r="177" spans="2:12">
      <c r="B177" s="33"/>
      <c r="C177" s="13"/>
      <c r="D177" s="13" t="s">
        <v>132</v>
      </c>
      <c r="E177" s="14"/>
      <c r="F177" s="15"/>
      <c r="G177" s="16"/>
      <c r="H177" s="40"/>
      <c r="I177" s="17">
        <f>ROUND(SUM(I171:I176),0)</f>
        <v>0</v>
      </c>
      <c r="J177" s="17">
        <f>ROUND(SUM(J171:J176),0)</f>
        <v>0</v>
      </c>
      <c r="L177" s="183"/>
    </row>
    <row r="180" spans="2:12" ht="15.75" customHeight="1">
      <c r="B180" s="168" t="s">
        <v>246</v>
      </c>
      <c r="C180" s="169"/>
      <c r="D180" s="169"/>
      <c r="E180" s="169"/>
      <c r="F180" s="169"/>
      <c r="G180" s="169"/>
      <c r="H180" s="169"/>
      <c r="I180" s="169"/>
      <c r="J180" s="170"/>
      <c r="L180" s="183"/>
    </row>
    <row r="181" spans="2:12" ht="38.25">
      <c r="B181" s="37" t="s">
        <v>89</v>
      </c>
      <c r="C181" s="121" t="s">
        <v>273</v>
      </c>
      <c r="D181" s="7" t="s">
        <v>272</v>
      </c>
      <c r="E181" s="9">
        <v>20.93</v>
      </c>
      <c r="F181" s="9" t="s">
        <v>47</v>
      </c>
      <c r="G181" s="27">
        <v>0</v>
      </c>
      <c r="H181" s="27">
        <v>0</v>
      </c>
      <c r="I181" s="10">
        <f t="shared" ref="I181:I182" si="68">ROUND(E181*G181, 0)</f>
        <v>0</v>
      </c>
      <c r="J181" s="10">
        <f t="shared" ref="J181:J182" si="69">ROUND(E181*H181, 0)</f>
        <v>0</v>
      </c>
    </row>
    <row r="182" spans="2:12" ht="25.5">
      <c r="B182" s="37" t="s">
        <v>90</v>
      </c>
      <c r="C182" s="11" t="s">
        <v>14</v>
      </c>
      <c r="D182" s="7" t="s">
        <v>68</v>
      </c>
      <c r="E182" s="8">
        <f>16.25+20.93</f>
        <v>37.18</v>
      </c>
      <c r="F182" s="9" t="s">
        <v>43</v>
      </c>
      <c r="G182" s="27">
        <v>0</v>
      </c>
      <c r="H182" s="27">
        <v>0</v>
      </c>
      <c r="I182" s="10">
        <f t="shared" si="68"/>
        <v>0</v>
      </c>
      <c r="J182" s="10">
        <f t="shared" si="69"/>
        <v>0</v>
      </c>
    </row>
    <row r="183" spans="2:12" ht="25.5">
      <c r="B183" s="37" t="s">
        <v>91</v>
      </c>
      <c r="C183" s="11" t="s">
        <v>16</v>
      </c>
      <c r="D183" s="7" t="s">
        <v>252</v>
      </c>
      <c r="E183" s="8">
        <f t="shared" ref="E183:E184" si="70">16.25+20.93</f>
        <v>37.18</v>
      </c>
      <c r="F183" s="9" t="s">
        <v>47</v>
      </c>
      <c r="G183" s="27">
        <v>0</v>
      </c>
      <c r="H183" s="27">
        <v>0</v>
      </c>
      <c r="I183" s="10">
        <f t="shared" ref="I183:I184" si="71">ROUND(E183*G183, 0)</f>
        <v>0</v>
      </c>
      <c r="J183" s="10">
        <f t="shared" ref="J183:J184" si="72">ROUND(E183*H183, 0)</f>
        <v>0</v>
      </c>
    </row>
    <row r="184" spans="2:12" ht="25.5">
      <c r="B184" s="37" t="s">
        <v>92</v>
      </c>
      <c r="C184" s="7" t="s">
        <v>25</v>
      </c>
      <c r="D184" s="7" t="s">
        <v>253</v>
      </c>
      <c r="E184" s="8">
        <f t="shared" si="70"/>
        <v>37.18</v>
      </c>
      <c r="F184" s="9" t="s">
        <v>47</v>
      </c>
      <c r="G184" s="27">
        <v>0</v>
      </c>
      <c r="H184" s="27">
        <v>0</v>
      </c>
      <c r="I184" s="10">
        <f t="shared" si="71"/>
        <v>0</v>
      </c>
      <c r="J184" s="10">
        <f t="shared" si="72"/>
        <v>0</v>
      </c>
      <c r="L184" s="91"/>
    </row>
    <row r="185" spans="2:12" ht="76.5">
      <c r="B185" s="37" t="s">
        <v>93</v>
      </c>
      <c r="C185" s="7" t="s">
        <v>274</v>
      </c>
      <c r="D185" s="7" t="s">
        <v>287</v>
      </c>
      <c r="E185" s="9">
        <f>7.81+6.58+27.75+27.65</f>
        <v>69.789999999999992</v>
      </c>
      <c r="F185" s="9" t="s">
        <v>47</v>
      </c>
      <c r="G185" s="27">
        <v>0</v>
      </c>
      <c r="H185" s="27">
        <v>0</v>
      </c>
      <c r="I185" s="10">
        <f>ROUND(E185*G185, 0)</f>
        <v>0</v>
      </c>
      <c r="J185" s="10">
        <f>ROUND(E185*H185, 0)</f>
        <v>0</v>
      </c>
      <c r="L185" s="91"/>
    </row>
    <row r="186" spans="2:12" ht="89.25">
      <c r="B186" s="37" t="s">
        <v>94</v>
      </c>
      <c r="C186" s="122" t="s">
        <v>183</v>
      </c>
      <c r="D186" s="123" t="s">
        <v>184</v>
      </c>
      <c r="E186" s="9">
        <f>2.79</f>
        <v>2.79</v>
      </c>
      <c r="F186" s="9" t="s">
        <v>47</v>
      </c>
      <c r="G186" s="27">
        <v>0</v>
      </c>
      <c r="H186" s="27">
        <v>0</v>
      </c>
      <c r="I186" s="10">
        <f>ROUND(E186*G186, 0)</f>
        <v>0</v>
      </c>
      <c r="J186" s="10">
        <f>ROUND(E186*H186, 0)</f>
        <v>0</v>
      </c>
    </row>
    <row r="187" spans="2:12" ht="127.5">
      <c r="B187" s="37" t="s">
        <v>95</v>
      </c>
      <c r="C187" s="7" t="s">
        <v>185</v>
      </c>
      <c r="D187" s="7" t="s">
        <v>254</v>
      </c>
      <c r="E187" s="9">
        <f>5.65+5.9</f>
        <v>11.55</v>
      </c>
      <c r="F187" s="9" t="s">
        <v>47</v>
      </c>
      <c r="G187" s="27">
        <v>0</v>
      </c>
      <c r="H187" s="27">
        <v>0</v>
      </c>
      <c r="I187" s="10">
        <f t="shared" ref="I187:I189" si="73">ROUND(E187*G187, 0)</f>
        <v>0</v>
      </c>
      <c r="J187" s="10">
        <f t="shared" ref="J187:J189" si="74">ROUND(E187*H187, 0)</f>
        <v>0</v>
      </c>
    </row>
    <row r="188" spans="2:12" ht="25.5">
      <c r="B188" s="37" t="s">
        <v>96</v>
      </c>
      <c r="C188" s="47" t="s">
        <v>25</v>
      </c>
      <c r="D188" s="7" t="s">
        <v>289</v>
      </c>
      <c r="E188" s="9">
        <v>1</v>
      </c>
      <c r="F188" s="9" t="s">
        <v>50</v>
      </c>
      <c r="G188" s="27">
        <v>0</v>
      </c>
      <c r="H188" s="27">
        <v>0</v>
      </c>
      <c r="I188" s="10">
        <f t="shared" ref="I188" si="75">ROUND(E188*G188, 0)</f>
        <v>0</v>
      </c>
      <c r="J188" s="10">
        <f t="shared" ref="J188" si="76">ROUND(E188*H188, 0)</f>
        <v>0</v>
      </c>
    </row>
    <row r="189" spans="2:12" ht="25.5">
      <c r="B189" s="37" t="s">
        <v>97</v>
      </c>
      <c r="C189" s="47" t="s">
        <v>25</v>
      </c>
      <c r="D189" s="7" t="s">
        <v>288</v>
      </c>
      <c r="E189" s="9">
        <f>94.74+9.54</f>
        <v>104.28</v>
      </c>
      <c r="F189" s="9" t="s">
        <v>47</v>
      </c>
      <c r="G189" s="27">
        <v>0</v>
      </c>
      <c r="H189" s="27">
        <v>0</v>
      </c>
      <c r="I189" s="10">
        <f t="shared" si="73"/>
        <v>0</v>
      </c>
      <c r="J189" s="10">
        <f t="shared" si="74"/>
        <v>0</v>
      </c>
    </row>
    <row r="190" spans="2:12">
      <c r="B190" s="33"/>
      <c r="C190" s="13"/>
      <c r="D190" s="13" t="s">
        <v>132</v>
      </c>
      <c r="E190" s="14"/>
      <c r="F190" s="15"/>
      <c r="G190" s="16"/>
      <c r="H190" s="40"/>
      <c r="I190" s="17">
        <f>ROUND(SUM(I181:I189),0)</f>
        <v>0</v>
      </c>
      <c r="J190" s="17">
        <f>ROUND(SUM(J181:J189),0)</f>
        <v>0</v>
      </c>
      <c r="L190" s="183"/>
    </row>
    <row r="193" spans="2:12" ht="15.75" customHeight="1">
      <c r="B193" s="168" t="s">
        <v>247</v>
      </c>
      <c r="C193" s="169"/>
      <c r="D193" s="169"/>
      <c r="E193" s="169"/>
      <c r="F193" s="169"/>
      <c r="G193" s="169"/>
      <c r="H193" s="169"/>
      <c r="I193" s="169"/>
      <c r="J193" s="170"/>
      <c r="L193" s="183"/>
    </row>
    <row r="194" spans="2:12" ht="25.5">
      <c r="B194" s="37" t="s">
        <v>89</v>
      </c>
      <c r="C194" s="7" t="s">
        <v>25</v>
      </c>
      <c r="D194" s="7" t="s">
        <v>257</v>
      </c>
      <c r="E194" s="9">
        <v>20.55</v>
      </c>
      <c r="F194" s="9" t="s">
        <v>47</v>
      </c>
      <c r="G194" s="27">
        <v>0</v>
      </c>
      <c r="H194" s="27">
        <v>0</v>
      </c>
      <c r="I194" s="10">
        <f t="shared" ref="I194:I195" si="77">ROUND(E194*G194, 0)</f>
        <v>0</v>
      </c>
      <c r="J194" s="10">
        <f t="shared" ref="J194:J195" si="78">ROUND(E194*H194, 0)</f>
        <v>0</v>
      </c>
      <c r="L194" s="91"/>
    </row>
    <row r="195" spans="2:12" ht="25.5">
      <c r="B195" s="37" t="s">
        <v>90</v>
      </c>
      <c r="C195" s="121" t="s">
        <v>25</v>
      </c>
      <c r="D195" s="7" t="s">
        <v>258</v>
      </c>
      <c r="E195" s="9">
        <f>11.19+31.31</f>
        <v>42.5</v>
      </c>
      <c r="F195" s="9" t="s">
        <v>47</v>
      </c>
      <c r="G195" s="27">
        <v>0</v>
      </c>
      <c r="H195" s="27">
        <v>0</v>
      </c>
      <c r="I195" s="10">
        <f t="shared" si="77"/>
        <v>0</v>
      </c>
      <c r="J195" s="10">
        <f t="shared" si="78"/>
        <v>0</v>
      </c>
    </row>
    <row r="196" spans="2:12">
      <c r="B196" s="33"/>
      <c r="C196" s="13"/>
      <c r="D196" s="13" t="s">
        <v>132</v>
      </c>
      <c r="E196" s="14"/>
      <c r="F196" s="15"/>
      <c r="G196" s="16"/>
      <c r="H196" s="40"/>
      <c r="I196" s="17">
        <f>ROUND(SUM(I194:I195),0)</f>
        <v>0</v>
      </c>
      <c r="J196" s="17">
        <f>ROUND(SUM(J194:J195),0)</f>
        <v>0</v>
      </c>
      <c r="L196" s="183"/>
    </row>
    <row r="199" spans="2:12" ht="15.75" customHeight="1">
      <c r="B199" s="168" t="s">
        <v>248</v>
      </c>
      <c r="C199" s="169"/>
      <c r="D199" s="169"/>
      <c r="E199" s="169"/>
      <c r="F199" s="169"/>
      <c r="G199" s="169"/>
      <c r="H199" s="169"/>
      <c r="I199" s="169"/>
      <c r="J199" s="170"/>
      <c r="L199" s="183"/>
    </row>
    <row r="200" spans="2:12" ht="25.5">
      <c r="B200" s="37" t="s">
        <v>89</v>
      </c>
      <c r="C200" s="47" t="s">
        <v>21</v>
      </c>
      <c r="D200" s="7" t="s">
        <v>45</v>
      </c>
      <c r="E200" s="9">
        <v>4.68</v>
      </c>
      <c r="F200" s="9" t="s">
        <v>46</v>
      </c>
      <c r="G200" s="27">
        <v>0</v>
      </c>
      <c r="H200" s="27">
        <v>0</v>
      </c>
      <c r="I200" s="10">
        <f t="shared" ref="I200" si="79">ROUND(E200*G200, 0)</f>
        <v>0</v>
      </c>
      <c r="J200" s="10">
        <f t="shared" ref="J200" si="80">ROUND(E200*H200, 0)</f>
        <v>0</v>
      </c>
    </row>
    <row r="201" spans="2:12" ht="114.75">
      <c r="B201" s="37" t="s">
        <v>90</v>
      </c>
      <c r="C201" s="122" t="s">
        <v>223</v>
      </c>
      <c r="D201" s="7" t="s">
        <v>294</v>
      </c>
      <c r="E201" s="9">
        <v>2</v>
      </c>
      <c r="F201" s="9" t="s">
        <v>33</v>
      </c>
      <c r="G201" s="27">
        <v>0</v>
      </c>
      <c r="H201" s="27">
        <v>0</v>
      </c>
      <c r="I201" s="10">
        <f t="shared" ref="I201:I203" si="81">ROUND(E201*G201, 0)</f>
        <v>0</v>
      </c>
      <c r="J201" s="10">
        <f t="shared" ref="J201:J203" si="82">ROUND(E201*H201, 0)</f>
        <v>0</v>
      </c>
    </row>
    <row r="202" spans="2:12" ht="114.75">
      <c r="B202" s="37" t="s">
        <v>91</v>
      </c>
      <c r="C202" s="122" t="s">
        <v>224</v>
      </c>
      <c r="D202" s="7" t="s">
        <v>295</v>
      </c>
      <c r="E202" s="9">
        <v>2</v>
      </c>
      <c r="F202" s="9" t="s">
        <v>33</v>
      </c>
      <c r="G202" s="27">
        <v>0</v>
      </c>
      <c r="H202" s="27">
        <v>0</v>
      </c>
      <c r="I202" s="10">
        <f t="shared" si="81"/>
        <v>0</v>
      </c>
      <c r="J202" s="10">
        <f t="shared" si="82"/>
        <v>0</v>
      </c>
      <c r="L202" s="91"/>
    </row>
    <row r="203" spans="2:12" ht="114.75">
      <c r="B203" s="37" t="s">
        <v>92</v>
      </c>
      <c r="C203" s="122" t="s">
        <v>225</v>
      </c>
      <c r="D203" s="7" t="s">
        <v>297</v>
      </c>
      <c r="E203" s="9">
        <v>1</v>
      </c>
      <c r="F203" s="9" t="s">
        <v>33</v>
      </c>
      <c r="G203" s="27">
        <v>0</v>
      </c>
      <c r="H203" s="27">
        <v>0</v>
      </c>
      <c r="I203" s="10">
        <f t="shared" si="81"/>
        <v>0</v>
      </c>
      <c r="J203" s="10">
        <f t="shared" si="82"/>
        <v>0</v>
      </c>
    </row>
    <row r="204" spans="2:12" ht="114.75">
      <c r="B204" s="37" t="s">
        <v>93</v>
      </c>
      <c r="C204" s="122" t="s">
        <v>296</v>
      </c>
      <c r="D204" s="7" t="s">
        <v>298</v>
      </c>
      <c r="E204" s="9">
        <v>1</v>
      </c>
      <c r="F204" s="9" t="s">
        <v>33</v>
      </c>
      <c r="G204" s="27">
        <v>0</v>
      </c>
      <c r="H204" s="27">
        <v>0</v>
      </c>
      <c r="I204" s="10">
        <f>ROUND(E204*G204, 0)</f>
        <v>0</v>
      </c>
      <c r="J204" s="10">
        <f>ROUND(E204*H204, 0)</f>
        <v>0</v>
      </c>
    </row>
    <row r="205" spans="2:12" ht="114.75">
      <c r="B205" s="37" t="s">
        <v>94</v>
      </c>
      <c r="C205" s="122" t="s">
        <v>293</v>
      </c>
      <c r="D205" s="7" t="s">
        <v>302</v>
      </c>
      <c r="E205" s="9">
        <v>1</v>
      </c>
      <c r="F205" s="9" t="s">
        <v>33</v>
      </c>
      <c r="G205" s="27">
        <v>0</v>
      </c>
      <c r="H205" s="27">
        <v>0</v>
      </c>
      <c r="I205" s="10">
        <f t="shared" ref="I205" si="83">ROUND(E205*G205, 0)</f>
        <v>0</v>
      </c>
      <c r="J205" s="10">
        <f t="shared" ref="J205" si="84">ROUND(E205*H205, 0)</f>
        <v>0</v>
      </c>
    </row>
    <row r="206" spans="2:12" ht="127.5">
      <c r="B206" s="37" t="s">
        <v>95</v>
      </c>
      <c r="C206" s="122" t="s">
        <v>299</v>
      </c>
      <c r="D206" s="7" t="s">
        <v>303</v>
      </c>
      <c r="E206" s="9">
        <v>1</v>
      </c>
      <c r="F206" s="9" t="s">
        <v>33</v>
      </c>
      <c r="G206" s="27">
        <v>0</v>
      </c>
      <c r="H206" s="27">
        <v>0</v>
      </c>
      <c r="I206" s="10">
        <f>ROUND(E206*G206, 0)</f>
        <v>0</v>
      </c>
      <c r="J206" s="10">
        <f>ROUND(E206*H206, 0)</f>
        <v>0</v>
      </c>
    </row>
    <row r="207" spans="2:12" ht="76.5">
      <c r="B207" s="37" t="s">
        <v>96</v>
      </c>
      <c r="C207" s="122" t="s">
        <v>300</v>
      </c>
      <c r="D207" s="7" t="s">
        <v>304</v>
      </c>
      <c r="E207" s="9">
        <v>2</v>
      </c>
      <c r="F207" s="9" t="s">
        <v>33</v>
      </c>
      <c r="G207" s="27">
        <v>0</v>
      </c>
      <c r="H207" s="27">
        <v>0</v>
      </c>
      <c r="I207" s="10">
        <f t="shared" ref="I207" si="85">ROUND(E207*G207, 0)</f>
        <v>0</v>
      </c>
      <c r="J207" s="10">
        <f t="shared" ref="J207" si="86">ROUND(E207*H207, 0)</f>
        <v>0</v>
      </c>
    </row>
    <row r="208" spans="2:12" ht="76.5">
      <c r="B208" s="37" t="s">
        <v>97</v>
      </c>
      <c r="C208" s="122" t="s">
        <v>301</v>
      </c>
      <c r="D208" s="7" t="s">
        <v>305</v>
      </c>
      <c r="E208" s="9">
        <v>1</v>
      </c>
      <c r="F208" s="9" t="s">
        <v>33</v>
      </c>
      <c r="G208" s="27">
        <v>0</v>
      </c>
      <c r="H208" s="27">
        <v>0</v>
      </c>
      <c r="I208" s="10">
        <f>ROUND(E208*G208, 0)</f>
        <v>0</v>
      </c>
      <c r="J208" s="10">
        <f>ROUND(E208*H208, 0)</f>
        <v>0</v>
      </c>
    </row>
    <row r="209" spans="2:12" ht="51">
      <c r="B209" s="37" t="s">
        <v>98</v>
      </c>
      <c r="C209" s="122" t="s">
        <v>226</v>
      </c>
      <c r="D209" s="123" t="s">
        <v>306</v>
      </c>
      <c r="E209" s="9">
        <v>5.5</v>
      </c>
      <c r="F209" s="9" t="s">
        <v>47</v>
      </c>
      <c r="G209" s="27">
        <v>0</v>
      </c>
      <c r="H209" s="27">
        <v>0</v>
      </c>
      <c r="I209" s="10">
        <f>ROUND(E209*G209, 0)</f>
        <v>0</v>
      </c>
      <c r="J209" s="10">
        <f>ROUND(E209*H209, 0)</f>
        <v>0</v>
      </c>
    </row>
    <row r="210" spans="2:12" ht="102">
      <c r="B210" s="37" t="s">
        <v>99</v>
      </c>
      <c r="C210" s="7" t="s">
        <v>227</v>
      </c>
      <c r="D210" s="7" t="s">
        <v>286</v>
      </c>
      <c r="E210" s="9">
        <v>22.84</v>
      </c>
      <c r="F210" s="9" t="s">
        <v>47</v>
      </c>
      <c r="G210" s="27">
        <v>0</v>
      </c>
      <c r="H210" s="27">
        <v>0</v>
      </c>
      <c r="I210" s="10">
        <f t="shared" ref="I210" si="87">ROUND(E210*G210, 0)</f>
        <v>0</v>
      </c>
      <c r="J210" s="10">
        <f t="shared" ref="J210" si="88">ROUND(E210*H210, 0)</f>
        <v>0</v>
      </c>
    </row>
    <row r="211" spans="2:12" ht="63.75">
      <c r="B211" s="37" t="s">
        <v>100</v>
      </c>
      <c r="C211" s="7" t="s">
        <v>228</v>
      </c>
      <c r="D211" s="7" t="s">
        <v>236</v>
      </c>
      <c r="E211" s="9">
        <v>5.5</v>
      </c>
      <c r="F211" s="9" t="s">
        <v>47</v>
      </c>
      <c r="G211" s="27">
        <v>0</v>
      </c>
      <c r="H211" s="27">
        <v>0</v>
      </c>
      <c r="I211" s="10">
        <f>ROUND(E211*G211, 0)</f>
        <v>0</v>
      </c>
      <c r="J211" s="10">
        <f>ROUND(E211*H211, 0)</f>
        <v>0</v>
      </c>
    </row>
    <row r="212" spans="2:12" ht="63.75">
      <c r="B212" s="37" t="s">
        <v>101</v>
      </c>
      <c r="C212" s="7" t="s">
        <v>231</v>
      </c>
      <c r="D212" s="7" t="s">
        <v>307</v>
      </c>
      <c r="E212" s="9">
        <v>32.200000000000003</v>
      </c>
      <c r="F212" s="9" t="s">
        <v>47</v>
      </c>
      <c r="G212" s="27">
        <v>0</v>
      </c>
      <c r="H212" s="27">
        <v>0</v>
      </c>
      <c r="I212" s="10">
        <f t="shared" ref="I212" si="89">ROUND(E212*G212, 0)</f>
        <v>0</v>
      </c>
      <c r="J212" s="10">
        <f t="shared" ref="J212" si="90">ROUND(E212*H212, 0)</f>
        <v>0</v>
      </c>
    </row>
    <row r="213" spans="2:12" ht="76.5">
      <c r="B213" s="37" t="s">
        <v>102</v>
      </c>
      <c r="C213" s="7" t="s">
        <v>229</v>
      </c>
      <c r="D213" s="7" t="s">
        <v>230</v>
      </c>
      <c r="E213" s="9">
        <v>32.200000000000003</v>
      </c>
      <c r="F213" s="9" t="s">
        <v>47</v>
      </c>
      <c r="G213" s="27">
        <v>0</v>
      </c>
      <c r="H213" s="27">
        <v>0</v>
      </c>
      <c r="I213" s="10">
        <f>ROUND(E213*G213, 0)</f>
        <v>0</v>
      </c>
      <c r="J213" s="10">
        <f>ROUND(E213*H213, 0)</f>
        <v>0</v>
      </c>
    </row>
    <row r="214" spans="2:12" ht="38.25">
      <c r="B214" s="37" t="s">
        <v>103</v>
      </c>
      <c r="C214" s="122" t="s">
        <v>25</v>
      </c>
      <c r="D214" s="7" t="s">
        <v>234</v>
      </c>
      <c r="E214" s="9">
        <v>1</v>
      </c>
      <c r="F214" s="9" t="s">
        <v>33</v>
      </c>
      <c r="G214" s="27">
        <v>0</v>
      </c>
      <c r="H214" s="27">
        <v>0</v>
      </c>
      <c r="I214" s="10">
        <f>ROUND(E214*G214, 0)</f>
        <v>0</v>
      </c>
      <c r="J214" s="10">
        <f>ROUND(E214*H214, 0)</f>
        <v>0</v>
      </c>
    </row>
    <row r="215" spans="2:12" ht="25.5">
      <c r="B215" s="37" t="s">
        <v>104</v>
      </c>
      <c r="C215" s="122" t="s">
        <v>25</v>
      </c>
      <c r="D215" s="7" t="s">
        <v>309</v>
      </c>
      <c r="E215" s="9">
        <v>1</v>
      </c>
      <c r="F215" s="9" t="s">
        <v>33</v>
      </c>
      <c r="G215" s="27">
        <v>0</v>
      </c>
      <c r="H215" s="27">
        <v>0</v>
      </c>
      <c r="I215" s="10">
        <f t="shared" ref="I215" si="91">ROUND(E215*G215, 0)</f>
        <v>0</v>
      </c>
      <c r="J215" s="10">
        <f t="shared" ref="J215" si="92">ROUND(E215*H215, 0)</f>
        <v>0</v>
      </c>
      <c r="L215" s="185"/>
    </row>
    <row r="216" spans="2:12" ht="25.5">
      <c r="B216" s="37" t="s">
        <v>105</v>
      </c>
      <c r="C216" s="122" t="s">
        <v>25</v>
      </c>
      <c r="D216" s="7" t="s">
        <v>308</v>
      </c>
      <c r="E216" s="9">
        <v>1</v>
      </c>
      <c r="F216" s="9" t="s">
        <v>50</v>
      </c>
      <c r="G216" s="27">
        <v>0</v>
      </c>
      <c r="H216" s="27">
        <v>0</v>
      </c>
      <c r="I216" s="10">
        <f>ROUND(E216*G216, 0)</f>
        <v>0</v>
      </c>
      <c r="J216" s="10">
        <f>ROUND(E216*H216, 0)</f>
        <v>0</v>
      </c>
      <c r="L216" s="186"/>
    </row>
    <row r="217" spans="2:12">
      <c r="B217" s="33"/>
      <c r="C217" s="13"/>
      <c r="D217" s="13" t="s">
        <v>132</v>
      </c>
      <c r="E217" s="14"/>
      <c r="F217" s="15"/>
      <c r="G217" s="16"/>
      <c r="H217" s="40"/>
      <c r="I217" s="17">
        <f>ROUND(SUM(I200:I216),0)</f>
        <v>0</v>
      </c>
      <c r="J217" s="17">
        <f>ROUND(SUM(J200:J216),0)</f>
        <v>0</v>
      </c>
      <c r="L217" s="183"/>
    </row>
    <row r="220" spans="2:12" ht="15.75" customHeight="1">
      <c r="B220" s="168" t="s">
        <v>311</v>
      </c>
      <c r="C220" s="169"/>
      <c r="D220" s="169"/>
      <c r="E220" s="169"/>
      <c r="F220" s="169"/>
      <c r="G220" s="169"/>
      <c r="H220" s="169"/>
      <c r="I220" s="169"/>
      <c r="J220" s="170"/>
      <c r="L220" s="183"/>
    </row>
    <row r="221" spans="2:12">
      <c r="B221" s="37" t="s">
        <v>89</v>
      </c>
      <c r="C221" s="120"/>
      <c r="D221" s="7" t="s">
        <v>552</v>
      </c>
      <c r="E221" s="9"/>
      <c r="F221" s="9"/>
      <c r="G221" s="10"/>
      <c r="H221" s="10"/>
      <c r="I221" s="10">
        <f t="shared" ref="I221" si="93">ROUND(E221*G221, 0)</f>
        <v>0</v>
      </c>
      <c r="J221" s="10">
        <f t="shared" ref="J221" si="94">ROUND(E221*H221, 0)</f>
        <v>0</v>
      </c>
    </row>
    <row r="222" spans="2:12">
      <c r="B222" s="33"/>
      <c r="C222" s="13"/>
      <c r="D222" s="13" t="s">
        <v>132</v>
      </c>
      <c r="E222" s="14"/>
      <c r="F222" s="15"/>
      <c r="G222" s="16"/>
      <c r="H222" s="40"/>
      <c r="I222" s="17">
        <f>ROUND(SUM(I221:I221),0)</f>
        <v>0</v>
      </c>
      <c r="J222" s="17">
        <f>ROUND(SUM(J221:J221),0)</f>
        <v>0</v>
      </c>
      <c r="L222" s="183"/>
    </row>
    <row r="225" spans="2:12" ht="15.75" customHeight="1">
      <c r="B225" s="168" t="s">
        <v>310</v>
      </c>
      <c r="C225" s="169"/>
      <c r="D225" s="169"/>
      <c r="E225" s="169"/>
      <c r="F225" s="169"/>
      <c r="G225" s="169"/>
      <c r="H225" s="169"/>
      <c r="I225" s="169"/>
      <c r="J225" s="170"/>
      <c r="L225" s="183"/>
    </row>
    <row r="226" spans="2:12" ht="76.5">
      <c r="B226" s="37" t="s">
        <v>89</v>
      </c>
      <c r="C226" s="120" t="s">
        <v>316</v>
      </c>
      <c r="D226" s="7" t="s">
        <v>315</v>
      </c>
      <c r="E226" s="9">
        <v>10</v>
      </c>
      <c r="F226" s="9" t="s">
        <v>199</v>
      </c>
      <c r="G226" s="27">
        <v>0</v>
      </c>
      <c r="H226" s="27">
        <v>0</v>
      </c>
      <c r="I226" s="10">
        <f t="shared" ref="I226:I228" si="95">ROUND(E226*G226, 0)</f>
        <v>0</v>
      </c>
      <c r="J226" s="10">
        <f t="shared" ref="J226:J228" si="96">ROUND(E226*H226, 0)</f>
        <v>0</v>
      </c>
    </row>
    <row r="227" spans="2:12">
      <c r="B227" s="37" t="s">
        <v>90</v>
      </c>
      <c r="C227" s="7" t="s">
        <v>25</v>
      </c>
      <c r="D227" s="7" t="s">
        <v>314</v>
      </c>
      <c r="E227" s="8">
        <f>1.3+2.2</f>
        <v>3.5</v>
      </c>
      <c r="F227" s="9" t="s">
        <v>47</v>
      </c>
      <c r="G227" s="27">
        <v>0</v>
      </c>
      <c r="H227" s="27">
        <v>0</v>
      </c>
      <c r="I227" s="10">
        <f t="shared" si="95"/>
        <v>0</v>
      </c>
      <c r="J227" s="10">
        <f t="shared" si="96"/>
        <v>0</v>
      </c>
      <c r="L227" s="91"/>
    </row>
    <row r="228" spans="2:12" ht="38.25">
      <c r="B228" s="37" t="s">
        <v>91</v>
      </c>
      <c r="C228" s="7" t="s">
        <v>205</v>
      </c>
      <c r="D228" s="7" t="s">
        <v>312</v>
      </c>
      <c r="E228" s="9">
        <f>1.3+2.2+13.6+17.1+10.5+19.8</f>
        <v>64.5</v>
      </c>
      <c r="F228" s="9" t="s">
        <v>47</v>
      </c>
      <c r="G228" s="27">
        <v>0</v>
      </c>
      <c r="H228" s="27">
        <v>0</v>
      </c>
      <c r="I228" s="10">
        <f t="shared" si="95"/>
        <v>0</v>
      </c>
      <c r="J228" s="10">
        <f t="shared" si="96"/>
        <v>0</v>
      </c>
    </row>
    <row r="229" spans="2:12" ht="76.5">
      <c r="B229" s="37" t="s">
        <v>92</v>
      </c>
      <c r="C229" s="7" t="s">
        <v>204</v>
      </c>
      <c r="D229" s="7" t="s">
        <v>313</v>
      </c>
      <c r="E229" s="9">
        <f>1.3+2.2+13.6+17.1+10.5+19.8</f>
        <v>64.5</v>
      </c>
      <c r="F229" s="9" t="s">
        <v>47</v>
      </c>
      <c r="G229" s="27">
        <v>0</v>
      </c>
      <c r="H229" s="27">
        <v>0</v>
      </c>
      <c r="I229" s="10">
        <f>ROUND(E229*G229, 0)</f>
        <v>0</v>
      </c>
      <c r="J229" s="10">
        <f>ROUND(E229*H229, 0)</f>
        <v>0</v>
      </c>
    </row>
    <row r="230" spans="2:12">
      <c r="B230" s="33"/>
      <c r="C230" s="13"/>
      <c r="D230" s="13" t="s">
        <v>132</v>
      </c>
      <c r="E230" s="14"/>
      <c r="F230" s="15"/>
      <c r="G230" s="16"/>
      <c r="H230" s="40"/>
      <c r="I230" s="17">
        <f>ROUND(SUM(I226:I229),0)</f>
        <v>0</v>
      </c>
      <c r="J230" s="17">
        <f>ROUND(SUM(J226:J229),0)</f>
        <v>0</v>
      </c>
      <c r="L230" s="183"/>
    </row>
    <row r="233" spans="2:12" ht="15.75" customHeight="1">
      <c r="B233" s="168" t="s">
        <v>317</v>
      </c>
      <c r="C233" s="169"/>
      <c r="D233" s="169"/>
      <c r="E233" s="169"/>
      <c r="F233" s="169"/>
      <c r="G233" s="169"/>
      <c r="H233" s="169"/>
      <c r="I233" s="169"/>
      <c r="J233" s="170"/>
      <c r="L233" s="183"/>
    </row>
    <row r="234" spans="2:12" ht="25.5">
      <c r="B234" s="37" t="s">
        <v>89</v>
      </c>
      <c r="C234" s="121" t="s">
        <v>25</v>
      </c>
      <c r="D234" s="7" t="s">
        <v>318</v>
      </c>
      <c r="E234" s="9">
        <v>2</v>
      </c>
      <c r="F234" s="9" t="s">
        <v>51</v>
      </c>
      <c r="G234" s="27">
        <v>0</v>
      </c>
      <c r="H234" s="27">
        <v>0</v>
      </c>
      <c r="I234" s="10">
        <f t="shared" ref="I234:I236" si="97">ROUND(E234*G234, 0)</f>
        <v>0</v>
      </c>
      <c r="J234" s="10">
        <f t="shared" ref="J234:J236" si="98">ROUND(E234*H234, 0)</f>
        <v>0</v>
      </c>
    </row>
    <row r="235" spans="2:12">
      <c r="B235" s="37" t="s">
        <v>90</v>
      </c>
      <c r="C235" s="11" t="s">
        <v>25</v>
      </c>
      <c r="D235" s="7" t="s">
        <v>319</v>
      </c>
      <c r="E235" s="9">
        <v>56.19</v>
      </c>
      <c r="F235" s="9" t="s">
        <v>47</v>
      </c>
      <c r="G235" s="27">
        <v>0</v>
      </c>
      <c r="H235" s="27">
        <v>0</v>
      </c>
      <c r="I235" s="10">
        <f t="shared" si="97"/>
        <v>0</v>
      </c>
      <c r="J235" s="10">
        <f t="shared" si="98"/>
        <v>0</v>
      </c>
      <c r="L235" s="91"/>
    </row>
    <row r="236" spans="2:12" ht="38.25">
      <c r="B236" s="37" t="s">
        <v>91</v>
      </c>
      <c r="C236" s="11" t="s">
        <v>24</v>
      </c>
      <c r="D236" s="7" t="s">
        <v>49</v>
      </c>
      <c r="E236" s="8">
        <v>23.12</v>
      </c>
      <c r="F236" s="9" t="s">
        <v>43</v>
      </c>
      <c r="G236" s="27">
        <v>0</v>
      </c>
      <c r="H236" s="27">
        <v>0</v>
      </c>
      <c r="I236" s="10">
        <f t="shared" si="97"/>
        <v>0</v>
      </c>
      <c r="J236" s="10">
        <f t="shared" si="98"/>
        <v>0</v>
      </c>
    </row>
    <row r="237" spans="2:12" ht="38.25">
      <c r="B237" s="37" t="s">
        <v>92</v>
      </c>
      <c r="C237" s="122" t="s">
        <v>25</v>
      </c>
      <c r="D237" s="123" t="s">
        <v>320</v>
      </c>
      <c r="E237" s="9">
        <v>1</v>
      </c>
      <c r="F237" s="9" t="s">
        <v>50</v>
      </c>
      <c r="G237" s="27">
        <v>0</v>
      </c>
      <c r="H237" s="27">
        <v>0</v>
      </c>
      <c r="I237" s="10">
        <f>ROUND(E237*G237, 0)</f>
        <v>0</v>
      </c>
      <c r="J237" s="10">
        <f>ROUND(E237*H237, 0)</f>
        <v>0</v>
      </c>
    </row>
    <row r="238" spans="2:12" ht="51">
      <c r="B238" s="37" t="s">
        <v>93</v>
      </c>
      <c r="C238" s="7" t="s">
        <v>25</v>
      </c>
      <c r="D238" s="7" t="s">
        <v>321</v>
      </c>
      <c r="E238" s="9">
        <v>56.19</v>
      </c>
      <c r="F238" s="9" t="s">
        <v>47</v>
      </c>
      <c r="G238" s="27">
        <v>0</v>
      </c>
      <c r="H238" s="27">
        <v>0</v>
      </c>
      <c r="I238" s="10">
        <f t="shared" ref="I238:I241" si="99">ROUND(E238*G238, 0)</f>
        <v>0</v>
      </c>
      <c r="J238" s="10">
        <f t="shared" ref="J238:J241" si="100">ROUND(E238*H238, 0)</f>
        <v>0</v>
      </c>
    </row>
    <row r="239" spans="2:12" ht="89.25">
      <c r="B239" s="37" t="s">
        <v>94</v>
      </c>
      <c r="C239" s="7" t="s">
        <v>333</v>
      </c>
      <c r="D239" s="7" t="s">
        <v>332</v>
      </c>
      <c r="E239" s="9">
        <v>23.12</v>
      </c>
      <c r="F239" s="9" t="s">
        <v>47</v>
      </c>
      <c r="G239" s="27">
        <v>0</v>
      </c>
      <c r="H239" s="27">
        <v>0</v>
      </c>
      <c r="I239" s="10">
        <f t="shared" si="99"/>
        <v>0</v>
      </c>
      <c r="J239" s="10">
        <f t="shared" si="100"/>
        <v>0</v>
      </c>
      <c r="L239" s="91"/>
    </row>
    <row r="240" spans="2:12" ht="89.25">
      <c r="B240" s="37" t="s">
        <v>95</v>
      </c>
      <c r="C240" s="7" t="s">
        <v>335</v>
      </c>
      <c r="D240" s="7" t="s">
        <v>334</v>
      </c>
      <c r="E240" s="9">
        <v>23.12</v>
      </c>
      <c r="F240" s="9" t="s">
        <v>47</v>
      </c>
      <c r="G240" s="27">
        <v>0</v>
      </c>
      <c r="H240" s="27">
        <v>0</v>
      </c>
      <c r="I240" s="10">
        <f t="shared" ref="I240" si="101">ROUND(E240*G240, 0)</f>
        <v>0</v>
      </c>
      <c r="J240" s="10">
        <f t="shared" ref="J240" si="102">ROUND(E240*H240, 0)</f>
        <v>0</v>
      </c>
      <c r="L240" s="91"/>
    </row>
    <row r="241" spans="2:12" ht="63.75">
      <c r="B241" s="37" t="s">
        <v>96</v>
      </c>
      <c r="C241" s="121" t="s">
        <v>331</v>
      </c>
      <c r="D241" s="7" t="s">
        <v>330</v>
      </c>
      <c r="E241" s="9">
        <v>5.4</v>
      </c>
      <c r="F241" s="9" t="s">
        <v>32</v>
      </c>
      <c r="G241" s="27">
        <v>0</v>
      </c>
      <c r="H241" s="27">
        <v>0</v>
      </c>
      <c r="I241" s="10">
        <f t="shared" si="99"/>
        <v>0</v>
      </c>
      <c r="J241" s="10">
        <f t="shared" si="100"/>
        <v>0</v>
      </c>
    </row>
    <row r="242" spans="2:12" ht="38.25">
      <c r="B242" s="37" t="s">
        <v>97</v>
      </c>
      <c r="C242" s="7" t="s">
        <v>25</v>
      </c>
      <c r="D242" s="123" t="s">
        <v>322</v>
      </c>
      <c r="E242" s="9">
        <v>1</v>
      </c>
      <c r="F242" s="9" t="s">
        <v>50</v>
      </c>
      <c r="G242" s="27">
        <v>0</v>
      </c>
      <c r="H242" s="27">
        <v>0</v>
      </c>
      <c r="I242" s="10">
        <f>ROUND(E242*G242, 0)</f>
        <v>0</v>
      </c>
      <c r="J242" s="10">
        <f>ROUND(E242*H242, 0)</f>
        <v>0</v>
      </c>
      <c r="L242" s="186"/>
    </row>
    <row r="243" spans="2:12">
      <c r="B243" s="33"/>
      <c r="C243" s="13"/>
      <c r="D243" s="13" t="s">
        <v>132</v>
      </c>
      <c r="E243" s="14"/>
      <c r="F243" s="15"/>
      <c r="G243" s="16"/>
      <c r="H243" s="40"/>
      <c r="I243" s="17">
        <f>ROUND(SUM(I234:I242),0)</f>
        <v>0</v>
      </c>
      <c r="J243" s="17">
        <f>ROUND(SUM(J234:J242),0)</f>
        <v>0</v>
      </c>
      <c r="L243" s="183"/>
    </row>
    <row r="246" spans="2:12" ht="15.75" customHeight="1">
      <c r="B246" s="168" t="s">
        <v>323</v>
      </c>
      <c r="C246" s="169"/>
      <c r="D246" s="169"/>
      <c r="E246" s="169"/>
      <c r="F246" s="169"/>
      <c r="G246" s="169"/>
      <c r="H246" s="169"/>
      <c r="I246" s="169"/>
      <c r="J246" s="170"/>
      <c r="L246" s="183"/>
    </row>
    <row r="247" spans="2:12" ht="25.5">
      <c r="B247" s="37" t="s">
        <v>89</v>
      </c>
      <c r="C247" s="7" t="s">
        <v>25</v>
      </c>
      <c r="D247" s="7" t="s">
        <v>324</v>
      </c>
      <c r="E247" s="9">
        <v>171.25</v>
      </c>
      <c r="F247" s="9" t="s">
        <v>47</v>
      </c>
      <c r="G247" s="27">
        <v>0</v>
      </c>
      <c r="H247" s="27">
        <v>0</v>
      </c>
      <c r="I247" s="10">
        <f t="shared" ref="I247" si="103">ROUND(E247*G247, 0)</f>
        <v>0</v>
      </c>
      <c r="J247" s="10">
        <f t="shared" ref="J247" si="104">ROUND(E247*H247, 0)</f>
        <v>0</v>
      </c>
    </row>
    <row r="248" spans="2:12" ht="178.5">
      <c r="B248" s="37" t="s">
        <v>90</v>
      </c>
      <c r="C248" s="120" t="s">
        <v>328</v>
      </c>
      <c r="D248" s="7" t="s">
        <v>329</v>
      </c>
      <c r="E248" s="9">
        <v>1.6</v>
      </c>
      <c r="F248" s="9" t="s">
        <v>32</v>
      </c>
      <c r="G248" s="27">
        <v>0</v>
      </c>
      <c r="H248" s="27">
        <v>0</v>
      </c>
      <c r="I248" s="10">
        <f t="shared" ref="I248:I253" si="105">ROUND(E248*G248, 0)</f>
        <v>0</v>
      </c>
      <c r="J248" s="10">
        <f t="shared" ref="J248:J253" si="106">ROUND(E248*H248, 0)</f>
        <v>0</v>
      </c>
    </row>
    <row r="249" spans="2:12" ht="63.75">
      <c r="B249" s="37" t="s">
        <v>91</v>
      </c>
      <c r="C249" s="117" t="s">
        <v>25</v>
      </c>
      <c r="D249" s="118" t="s">
        <v>327</v>
      </c>
      <c r="E249" s="9">
        <v>6</v>
      </c>
      <c r="F249" s="9" t="s">
        <v>33</v>
      </c>
      <c r="G249" s="27">
        <v>0</v>
      </c>
      <c r="H249" s="27">
        <v>0</v>
      </c>
      <c r="I249" s="10">
        <f t="shared" ref="I249" si="107">ROUND(E249*G249, 0)</f>
        <v>0</v>
      </c>
      <c r="J249" s="10">
        <f t="shared" ref="J249" si="108">ROUND(E249*H249, 0)</f>
        <v>0</v>
      </c>
    </row>
    <row r="250" spans="2:12" ht="38.25">
      <c r="B250" s="37" t="s">
        <v>92</v>
      </c>
      <c r="C250" s="122" t="s">
        <v>25</v>
      </c>
      <c r="D250" s="7" t="s">
        <v>336</v>
      </c>
      <c r="E250" s="9">
        <v>10</v>
      </c>
      <c r="F250" s="9" t="s">
        <v>33</v>
      </c>
      <c r="G250" s="27">
        <v>0</v>
      </c>
      <c r="H250" s="27">
        <v>0</v>
      </c>
      <c r="I250" s="10">
        <f t="shared" ref="I250" si="109">ROUND(E250*G250, 0)</f>
        <v>0</v>
      </c>
      <c r="J250" s="10">
        <f t="shared" ref="J250" si="110">ROUND(E250*H250, 0)</f>
        <v>0</v>
      </c>
      <c r="L250" s="185"/>
    </row>
    <row r="251" spans="2:12" ht="25.5">
      <c r="B251" s="37" t="s">
        <v>93</v>
      </c>
      <c r="C251" s="117" t="s">
        <v>25</v>
      </c>
      <c r="D251" s="123" t="s">
        <v>337</v>
      </c>
      <c r="E251" s="9">
        <v>14</v>
      </c>
      <c r="F251" s="9" t="s">
        <v>33</v>
      </c>
      <c r="G251" s="27">
        <v>0</v>
      </c>
      <c r="H251" s="27">
        <v>0</v>
      </c>
      <c r="I251" s="10">
        <f t="shared" ref="I251:I252" si="111">ROUND(E251*G251, 0)</f>
        <v>0</v>
      </c>
      <c r="J251" s="10">
        <f t="shared" ref="J251:J252" si="112">ROUND(E251*H251, 0)</f>
        <v>0</v>
      </c>
    </row>
    <row r="252" spans="2:12">
      <c r="B252" s="37" t="s">
        <v>94</v>
      </c>
      <c r="C252" s="117" t="s">
        <v>25</v>
      </c>
      <c r="D252" s="123" t="s">
        <v>338</v>
      </c>
      <c r="E252" s="9">
        <v>1</v>
      </c>
      <c r="F252" s="9" t="s">
        <v>33</v>
      </c>
      <c r="G252" s="27">
        <v>0</v>
      </c>
      <c r="H252" s="27">
        <v>0</v>
      </c>
      <c r="I252" s="10">
        <f t="shared" si="111"/>
        <v>0</v>
      </c>
      <c r="J252" s="10">
        <f t="shared" si="112"/>
        <v>0</v>
      </c>
    </row>
    <row r="253" spans="2:12">
      <c r="B253" s="37" t="s">
        <v>95</v>
      </c>
      <c r="C253" s="117" t="s">
        <v>25</v>
      </c>
      <c r="D253" s="123" t="s">
        <v>339</v>
      </c>
      <c r="E253" s="9">
        <v>1</v>
      </c>
      <c r="F253" s="9" t="s">
        <v>33</v>
      </c>
      <c r="G253" s="27">
        <v>0</v>
      </c>
      <c r="H253" s="27">
        <v>0</v>
      </c>
      <c r="I253" s="10">
        <f t="shared" si="105"/>
        <v>0</v>
      </c>
      <c r="J253" s="10">
        <f t="shared" si="106"/>
        <v>0</v>
      </c>
    </row>
    <row r="254" spans="2:12">
      <c r="B254" s="33"/>
      <c r="C254" s="13"/>
      <c r="D254" s="13" t="s">
        <v>132</v>
      </c>
      <c r="E254" s="14"/>
      <c r="F254" s="15"/>
      <c r="G254" s="16"/>
      <c r="H254" s="40"/>
      <c r="I254" s="17">
        <f>ROUND(SUM(I247:I253),0)</f>
        <v>0</v>
      </c>
      <c r="J254" s="17">
        <f>ROUND(SUM(J247:J253),0)</f>
        <v>0</v>
      </c>
      <c r="L254" s="183"/>
    </row>
    <row r="257" spans="2:13" ht="15.75" customHeight="1">
      <c r="B257" s="168" t="s">
        <v>326</v>
      </c>
      <c r="C257" s="169"/>
      <c r="D257" s="169"/>
      <c r="E257" s="169"/>
      <c r="F257" s="169"/>
      <c r="G257" s="169"/>
      <c r="H257" s="169"/>
      <c r="I257" s="169"/>
      <c r="J257" s="170"/>
      <c r="L257" s="183"/>
    </row>
    <row r="258" spans="2:13" ht="63.75">
      <c r="B258" s="37" t="s">
        <v>89</v>
      </c>
      <c r="C258" s="117" t="s">
        <v>172</v>
      </c>
      <c r="D258" s="118" t="s">
        <v>208</v>
      </c>
      <c r="E258" s="9">
        <v>171.25</v>
      </c>
      <c r="F258" s="9" t="s">
        <v>47</v>
      </c>
      <c r="G258" s="27">
        <v>0</v>
      </c>
      <c r="H258" s="27">
        <v>0</v>
      </c>
      <c r="I258" s="10">
        <f t="shared" ref="I258:I259" si="113">ROUND(E258*G258, 0)</f>
        <v>0</v>
      </c>
      <c r="J258" s="10">
        <f t="shared" ref="J258:J259" si="114">ROUND(E258*H258, 0)</f>
        <v>0</v>
      </c>
      <c r="L258" s="91"/>
    </row>
    <row r="259" spans="2:13" ht="63.75">
      <c r="B259" s="37" t="s">
        <v>90</v>
      </c>
      <c r="C259" s="117" t="s">
        <v>209</v>
      </c>
      <c r="D259" s="118" t="s">
        <v>207</v>
      </c>
      <c r="E259" s="9">
        <v>1.01</v>
      </c>
      <c r="F259" s="9" t="s">
        <v>47</v>
      </c>
      <c r="G259" s="27">
        <v>0</v>
      </c>
      <c r="H259" s="27">
        <v>0</v>
      </c>
      <c r="I259" s="10">
        <f t="shared" si="113"/>
        <v>0</v>
      </c>
      <c r="J259" s="10">
        <f t="shared" si="114"/>
        <v>0</v>
      </c>
    </row>
    <row r="260" spans="2:13" ht="63.75">
      <c r="B260" s="37" t="s">
        <v>91</v>
      </c>
      <c r="C260" s="119" t="s">
        <v>172</v>
      </c>
      <c r="D260" s="7" t="s">
        <v>325</v>
      </c>
      <c r="E260" s="9">
        <v>6</v>
      </c>
      <c r="F260" s="9" t="s">
        <v>33</v>
      </c>
      <c r="G260" s="27">
        <v>0</v>
      </c>
      <c r="H260" s="27">
        <v>0</v>
      </c>
      <c r="I260" s="10">
        <f>ROUND(E260*G260, 0)</f>
        <v>0</v>
      </c>
      <c r="J260" s="10">
        <f>ROUND(E260*H260, 0)</f>
        <v>0</v>
      </c>
    </row>
    <row r="261" spans="2:13">
      <c r="B261" s="33"/>
      <c r="C261" s="13"/>
      <c r="D261" s="13" t="s">
        <v>132</v>
      </c>
      <c r="E261" s="14"/>
      <c r="F261" s="15"/>
      <c r="G261" s="16"/>
      <c r="H261" s="40"/>
      <c r="I261" s="17">
        <f>ROUND(SUM(I258:I260),0)</f>
        <v>0</v>
      </c>
      <c r="J261" s="17">
        <f>ROUND(SUM(J258:J260),0)</f>
        <v>0</v>
      </c>
      <c r="L261" s="183"/>
    </row>
    <row r="264" spans="2:13" ht="15.75" customHeight="1">
      <c r="B264" s="168" t="s">
        <v>340</v>
      </c>
      <c r="C264" s="169"/>
      <c r="D264" s="169"/>
      <c r="E264" s="169"/>
      <c r="F264" s="169"/>
      <c r="G264" s="169"/>
      <c r="H264" s="169"/>
      <c r="I264" s="169"/>
      <c r="J264" s="170"/>
      <c r="L264" s="183"/>
      <c r="M264" s="183"/>
    </row>
    <row r="265" spans="2:13" ht="25.5">
      <c r="B265" s="37" t="s">
        <v>89</v>
      </c>
      <c r="C265" s="11" t="s">
        <v>11</v>
      </c>
      <c r="D265" s="7" t="s">
        <v>65</v>
      </c>
      <c r="E265" s="8">
        <v>59.4</v>
      </c>
      <c r="F265" s="9" t="s">
        <v>43</v>
      </c>
      <c r="G265" s="27">
        <v>0</v>
      </c>
      <c r="H265" s="27">
        <v>0</v>
      </c>
      <c r="I265" s="10">
        <f t="shared" ref="I265:I271" si="115">ROUND(E265*G265, 0)</f>
        <v>0</v>
      </c>
      <c r="J265" s="10">
        <f t="shared" ref="J265:J271" si="116">ROUND(E265*H265, 0)</f>
        <v>0</v>
      </c>
    </row>
    <row r="266" spans="2:13" ht="51">
      <c r="B266" s="37" t="s">
        <v>90</v>
      </c>
      <c r="C266" s="7" t="s">
        <v>351</v>
      </c>
      <c r="D266" s="7" t="s">
        <v>350</v>
      </c>
      <c r="E266" s="9">
        <v>163.4</v>
      </c>
      <c r="F266" s="9" t="s">
        <v>352</v>
      </c>
      <c r="G266" s="27">
        <v>0</v>
      </c>
      <c r="H266" s="27">
        <v>0</v>
      </c>
      <c r="I266" s="10">
        <f t="shared" ref="I266:I270" si="117">ROUND(E266*G266, 0)</f>
        <v>0</v>
      </c>
      <c r="J266" s="10">
        <f t="shared" ref="J266:J270" si="118">ROUND(E266*H266, 0)</f>
        <v>0</v>
      </c>
      <c r="L266" s="91"/>
    </row>
    <row r="267" spans="2:13" ht="38.25">
      <c r="B267" s="37" t="s">
        <v>91</v>
      </c>
      <c r="C267" s="7" t="s">
        <v>349</v>
      </c>
      <c r="D267" s="7" t="s">
        <v>353</v>
      </c>
      <c r="E267" s="9">
        <v>0.5</v>
      </c>
      <c r="F267" s="9" t="s">
        <v>348</v>
      </c>
      <c r="G267" s="27">
        <v>0</v>
      </c>
      <c r="H267" s="27">
        <v>0</v>
      </c>
      <c r="I267" s="10">
        <f t="shared" si="117"/>
        <v>0</v>
      </c>
      <c r="J267" s="10">
        <f t="shared" si="118"/>
        <v>0</v>
      </c>
      <c r="L267" s="91"/>
    </row>
    <row r="268" spans="2:13" ht="38.25">
      <c r="B268" s="37" t="s">
        <v>92</v>
      </c>
      <c r="C268" s="7" t="s">
        <v>349</v>
      </c>
      <c r="D268" s="7" t="s">
        <v>354</v>
      </c>
      <c r="E268" s="9">
        <v>0.2</v>
      </c>
      <c r="F268" s="9" t="s">
        <v>348</v>
      </c>
      <c r="G268" s="27">
        <v>0</v>
      </c>
      <c r="H268" s="27">
        <v>0</v>
      </c>
      <c r="I268" s="10">
        <f t="shared" ref="I268:I269" si="119">ROUND(E268*G268, 0)</f>
        <v>0</v>
      </c>
      <c r="J268" s="10">
        <f t="shared" ref="J268:J269" si="120">ROUND(E268*H268, 0)</f>
        <v>0</v>
      </c>
      <c r="L268" s="91"/>
    </row>
    <row r="269" spans="2:13" ht="63.75">
      <c r="B269" s="37" t="s">
        <v>93</v>
      </c>
      <c r="C269" s="7" t="s">
        <v>349</v>
      </c>
      <c r="D269" s="7" t="s">
        <v>355</v>
      </c>
      <c r="E269" s="9">
        <v>1</v>
      </c>
      <c r="F269" s="9" t="s">
        <v>348</v>
      </c>
      <c r="G269" s="27">
        <v>0</v>
      </c>
      <c r="H269" s="27">
        <v>0</v>
      </c>
      <c r="I269" s="10">
        <f t="shared" si="119"/>
        <v>0</v>
      </c>
      <c r="J269" s="10">
        <f t="shared" si="120"/>
        <v>0</v>
      </c>
      <c r="L269" s="91"/>
    </row>
    <row r="270" spans="2:13" ht="38.25">
      <c r="B270" s="37" t="s">
        <v>94</v>
      </c>
      <c r="C270" s="7" t="s">
        <v>349</v>
      </c>
      <c r="D270" s="7" t="s">
        <v>357</v>
      </c>
      <c r="E270" s="9">
        <v>2.5</v>
      </c>
      <c r="F270" s="9" t="s">
        <v>348</v>
      </c>
      <c r="G270" s="27">
        <v>0</v>
      </c>
      <c r="H270" s="27">
        <v>0</v>
      </c>
      <c r="I270" s="10">
        <f t="shared" si="117"/>
        <v>0</v>
      </c>
      <c r="J270" s="10">
        <f t="shared" si="118"/>
        <v>0</v>
      </c>
      <c r="L270" s="91"/>
    </row>
    <row r="271" spans="2:13" ht="38.25">
      <c r="B271" s="37" t="s">
        <v>95</v>
      </c>
      <c r="C271" s="7" t="s">
        <v>349</v>
      </c>
      <c r="D271" s="7" t="s">
        <v>358</v>
      </c>
      <c r="E271" s="9">
        <v>1.5</v>
      </c>
      <c r="F271" s="9" t="s">
        <v>348</v>
      </c>
      <c r="G271" s="27">
        <v>0</v>
      </c>
      <c r="H271" s="27">
        <v>0</v>
      </c>
      <c r="I271" s="10">
        <f t="shared" si="115"/>
        <v>0</v>
      </c>
      <c r="J271" s="10">
        <f t="shared" si="116"/>
        <v>0</v>
      </c>
      <c r="L271" s="91"/>
    </row>
    <row r="272" spans="2:13" ht="51">
      <c r="B272" s="37" t="s">
        <v>96</v>
      </c>
      <c r="C272" s="7" t="s">
        <v>349</v>
      </c>
      <c r="D272" s="7" t="s">
        <v>356</v>
      </c>
      <c r="E272" s="9">
        <v>2</v>
      </c>
      <c r="F272" s="9" t="s">
        <v>348</v>
      </c>
      <c r="G272" s="27">
        <v>0</v>
      </c>
      <c r="H272" s="27">
        <v>0</v>
      </c>
      <c r="I272" s="10">
        <f>ROUND(E272*G272, 0)</f>
        <v>0</v>
      </c>
      <c r="J272" s="10">
        <f>ROUND(E272*H272, 0)</f>
        <v>0</v>
      </c>
    </row>
    <row r="273" spans="2:13" ht="63.75">
      <c r="B273" s="37" t="s">
        <v>97</v>
      </c>
      <c r="C273" s="47" t="s">
        <v>25</v>
      </c>
      <c r="D273" s="7" t="s">
        <v>359</v>
      </c>
      <c r="E273" s="9">
        <v>132.35</v>
      </c>
      <c r="F273" s="9" t="s">
        <v>71</v>
      </c>
      <c r="G273" s="27">
        <v>0</v>
      </c>
      <c r="H273" s="27">
        <v>0</v>
      </c>
      <c r="I273" s="10">
        <f t="shared" ref="I273" si="121">ROUND(E273*G273, 0)</f>
        <v>0</v>
      </c>
      <c r="J273" s="10">
        <f t="shared" ref="J273" si="122">ROUND(E273*H273, 0)</f>
        <v>0</v>
      </c>
    </row>
    <row r="274" spans="2:13" ht="63.75">
      <c r="B274" s="37" t="s">
        <v>98</v>
      </c>
      <c r="C274" s="122" t="s">
        <v>25</v>
      </c>
      <c r="D274" s="123" t="s">
        <v>361</v>
      </c>
      <c r="E274" s="9">
        <v>15.94</v>
      </c>
      <c r="F274" s="9" t="s">
        <v>47</v>
      </c>
      <c r="G274" s="27">
        <v>0</v>
      </c>
      <c r="H274" s="27">
        <v>0</v>
      </c>
      <c r="I274" s="10">
        <f>ROUND(E274*G274, 0)</f>
        <v>0</v>
      </c>
      <c r="J274" s="10">
        <f>ROUND(E274*H274, 0)</f>
        <v>0</v>
      </c>
    </row>
    <row r="275" spans="2:13" ht="63.75">
      <c r="B275" s="37" t="s">
        <v>99</v>
      </c>
      <c r="C275" s="117" t="s">
        <v>209</v>
      </c>
      <c r="D275" s="118" t="s">
        <v>207</v>
      </c>
      <c r="E275" s="19">
        <v>256.67</v>
      </c>
      <c r="F275" s="9" t="s">
        <v>47</v>
      </c>
      <c r="G275" s="27">
        <v>0</v>
      </c>
      <c r="H275" s="27">
        <v>0</v>
      </c>
      <c r="I275" s="10">
        <f>ROUND(E275*G275, 0)</f>
        <v>0</v>
      </c>
      <c r="J275" s="10">
        <f>ROUND(E275*H275, 0)</f>
        <v>0</v>
      </c>
    </row>
    <row r="276" spans="2:13" ht="63.75">
      <c r="B276" s="37" t="s">
        <v>100</v>
      </c>
      <c r="C276" s="117" t="s">
        <v>172</v>
      </c>
      <c r="D276" s="118" t="s">
        <v>208</v>
      </c>
      <c r="E276" s="9">
        <v>15.94</v>
      </c>
      <c r="F276" s="9" t="s">
        <v>47</v>
      </c>
      <c r="G276" s="27">
        <v>0</v>
      </c>
      <c r="H276" s="27">
        <v>0</v>
      </c>
      <c r="I276" s="10">
        <f t="shared" ref="I276" si="123">ROUND(E276*G276, 0)</f>
        <v>0</v>
      </c>
      <c r="J276" s="10">
        <f t="shared" ref="J276" si="124">ROUND(E276*H276, 0)</f>
        <v>0</v>
      </c>
      <c r="L276" s="91"/>
    </row>
    <row r="277" spans="2:13">
      <c r="B277" s="37" t="s">
        <v>101</v>
      </c>
      <c r="C277" s="122" t="s">
        <v>362</v>
      </c>
      <c r="D277" s="123" t="s">
        <v>345</v>
      </c>
      <c r="E277" s="9">
        <v>1</v>
      </c>
      <c r="F277" s="9" t="s">
        <v>33</v>
      </c>
      <c r="G277" s="27">
        <v>0</v>
      </c>
      <c r="H277" s="27">
        <v>0</v>
      </c>
      <c r="I277" s="10">
        <f>ROUND(E277*G277, 0)</f>
        <v>0</v>
      </c>
      <c r="J277" s="10">
        <f>ROUND(E277*H277, 0)</f>
        <v>0</v>
      </c>
    </row>
    <row r="278" spans="2:13" ht="76.5">
      <c r="B278" s="37" t="s">
        <v>102</v>
      </c>
      <c r="C278" s="122" t="s">
        <v>224</v>
      </c>
      <c r="D278" s="7" t="s">
        <v>346</v>
      </c>
      <c r="E278" s="9">
        <v>1</v>
      </c>
      <c r="F278" s="9" t="s">
        <v>33</v>
      </c>
      <c r="G278" s="27">
        <v>0</v>
      </c>
      <c r="H278" s="27">
        <v>0</v>
      </c>
      <c r="I278" s="10">
        <f t="shared" ref="I278:I279" si="125">ROUND(E278*G278, 0)</f>
        <v>0</v>
      </c>
      <c r="J278" s="10">
        <f t="shared" ref="J278:J279" si="126">ROUND(E278*H278, 0)</f>
        <v>0</v>
      </c>
      <c r="L278" s="91"/>
    </row>
    <row r="279" spans="2:13" ht="102">
      <c r="B279" s="37" t="s">
        <v>103</v>
      </c>
      <c r="C279" s="7" t="s">
        <v>227</v>
      </c>
      <c r="D279" s="7" t="s">
        <v>286</v>
      </c>
      <c r="E279" s="9">
        <v>1.95</v>
      </c>
      <c r="F279" s="9" t="s">
        <v>47</v>
      </c>
      <c r="G279" s="27">
        <v>0</v>
      </c>
      <c r="H279" s="27">
        <v>0</v>
      </c>
      <c r="I279" s="10">
        <f t="shared" si="125"/>
        <v>0</v>
      </c>
      <c r="J279" s="10">
        <f t="shared" si="126"/>
        <v>0</v>
      </c>
    </row>
    <row r="280" spans="2:13" ht="63.75">
      <c r="B280" s="37" t="s">
        <v>104</v>
      </c>
      <c r="C280" s="7" t="s">
        <v>231</v>
      </c>
      <c r="D280" s="7" t="s">
        <v>307</v>
      </c>
      <c r="E280" s="9">
        <v>1.95</v>
      </c>
      <c r="F280" s="9" t="s">
        <v>47</v>
      </c>
      <c r="G280" s="27">
        <v>0</v>
      </c>
      <c r="H280" s="27">
        <v>0</v>
      </c>
      <c r="I280" s="10">
        <f t="shared" ref="I280" si="127">ROUND(E280*G280, 0)</f>
        <v>0</v>
      </c>
      <c r="J280" s="10">
        <f t="shared" ref="J280" si="128">ROUND(E280*H280, 0)</f>
        <v>0</v>
      </c>
    </row>
    <row r="281" spans="2:13" ht="76.5">
      <c r="B281" s="37" t="s">
        <v>105</v>
      </c>
      <c r="C281" s="7" t="s">
        <v>229</v>
      </c>
      <c r="D281" s="7" t="s">
        <v>230</v>
      </c>
      <c r="E281" s="9">
        <v>1.95</v>
      </c>
      <c r="F281" s="9" t="s">
        <v>47</v>
      </c>
      <c r="G281" s="27">
        <v>0</v>
      </c>
      <c r="H281" s="27">
        <v>0</v>
      </c>
      <c r="I281" s="10">
        <f>ROUND(E281*G281, 0)</f>
        <v>0</v>
      </c>
      <c r="J281" s="10">
        <f>ROUND(E281*H281, 0)</f>
        <v>0</v>
      </c>
    </row>
    <row r="282" spans="2:13">
      <c r="B282" s="33"/>
      <c r="C282" s="13"/>
      <c r="D282" s="13" t="s">
        <v>132</v>
      </c>
      <c r="E282" s="14"/>
      <c r="F282" s="15"/>
      <c r="G282" s="16"/>
      <c r="H282" s="40"/>
      <c r="I282" s="17">
        <f>ROUND(SUM(I265:I281),0)</f>
        <v>0</v>
      </c>
      <c r="J282" s="17">
        <f>ROUND(SUM(J265:J281),0)</f>
        <v>0</v>
      </c>
      <c r="L282" s="91"/>
    </row>
    <row r="285" spans="2:13" ht="15.75" customHeight="1">
      <c r="B285" s="168" t="s">
        <v>341</v>
      </c>
      <c r="C285" s="169"/>
      <c r="D285" s="169"/>
      <c r="E285" s="169"/>
      <c r="F285" s="169"/>
      <c r="G285" s="169"/>
      <c r="H285" s="169"/>
      <c r="I285" s="169"/>
      <c r="J285" s="170"/>
      <c r="L285" s="183"/>
    </row>
    <row r="286" spans="2:13" ht="25.5">
      <c r="B286" s="37" t="s">
        <v>89</v>
      </c>
      <c r="C286" s="11" t="s">
        <v>12</v>
      </c>
      <c r="D286" s="7" t="s">
        <v>66</v>
      </c>
      <c r="E286" s="8">
        <v>169.53</v>
      </c>
      <c r="F286" s="9" t="s">
        <v>43</v>
      </c>
      <c r="G286" s="27">
        <v>0</v>
      </c>
      <c r="H286" s="27">
        <v>0</v>
      </c>
      <c r="I286" s="10">
        <f>ROUND(E286*G286, 0)</f>
        <v>0</v>
      </c>
      <c r="J286" s="10">
        <f>ROUND(E286*H286, 0)</f>
        <v>0</v>
      </c>
    </row>
    <row r="287" spans="2:13">
      <c r="B287" s="37" t="s">
        <v>90</v>
      </c>
      <c r="C287" s="11" t="s">
        <v>13</v>
      </c>
      <c r="D287" s="7" t="s">
        <v>67</v>
      </c>
      <c r="E287" s="8">
        <v>8.83</v>
      </c>
      <c r="F287" s="9" t="s">
        <v>43</v>
      </c>
      <c r="G287" s="27">
        <v>0</v>
      </c>
      <c r="H287" s="27">
        <v>0</v>
      </c>
      <c r="I287" s="10">
        <f>ROUND(E287*G287, 0)</f>
        <v>0</v>
      </c>
      <c r="J287" s="10">
        <f>ROUND(E287*H287, 0)</f>
        <v>0</v>
      </c>
    </row>
    <row r="288" spans="2:13" s="90" customFormat="1" ht="25.5">
      <c r="B288" s="37" t="s">
        <v>91</v>
      </c>
      <c r="C288" s="11" t="s">
        <v>363</v>
      </c>
      <c r="D288" s="11" t="s">
        <v>364</v>
      </c>
      <c r="E288" s="24">
        <v>169.53</v>
      </c>
      <c r="F288" s="19" t="s">
        <v>43</v>
      </c>
      <c r="G288" s="27">
        <v>0</v>
      </c>
      <c r="H288" s="27">
        <v>0</v>
      </c>
      <c r="I288" s="12">
        <f>ROUND(E288*G288, 0)</f>
        <v>0</v>
      </c>
      <c r="J288" s="12">
        <f>ROUND(E288*H288, 0)</f>
        <v>0</v>
      </c>
      <c r="L288" s="183"/>
      <c r="M288" s="187"/>
    </row>
    <row r="289" spans="2:12" ht="25.5">
      <c r="B289" s="37" t="s">
        <v>92</v>
      </c>
      <c r="C289" s="11" t="s">
        <v>20</v>
      </c>
      <c r="D289" s="7" t="s">
        <v>365</v>
      </c>
      <c r="E289" s="8">
        <f>5.11+17.66</f>
        <v>22.77</v>
      </c>
      <c r="F289" s="9" t="s">
        <v>28</v>
      </c>
      <c r="G289" s="27">
        <v>0</v>
      </c>
      <c r="H289" s="27">
        <v>0</v>
      </c>
      <c r="I289" s="10">
        <f t="shared" ref="I289" si="129">ROUND(E289*G289, 0)</f>
        <v>0</v>
      </c>
      <c r="J289" s="10">
        <f t="shared" ref="J289" si="130">ROUND(E289*H289, 0)</f>
        <v>0</v>
      </c>
    </row>
    <row r="290" spans="2:12" ht="25.5">
      <c r="B290" s="37" t="s">
        <v>93</v>
      </c>
      <c r="C290" s="11" t="s">
        <v>81</v>
      </c>
      <c r="D290" s="11" t="s">
        <v>82</v>
      </c>
      <c r="E290" s="24">
        <v>169.53</v>
      </c>
      <c r="F290" s="19" t="s">
        <v>47</v>
      </c>
      <c r="G290" s="27">
        <v>0</v>
      </c>
      <c r="H290" s="27">
        <v>0</v>
      </c>
      <c r="I290" s="12">
        <f t="shared" ref="I290:I292" si="131">ROUND(E290*G290, 0)</f>
        <v>0</v>
      </c>
      <c r="J290" s="12">
        <f t="shared" ref="J290:J292" si="132">ROUND(E290*H290, 0)</f>
        <v>0</v>
      </c>
    </row>
    <row r="291" spans="2:12" ht="25.5">
      <c r="B291" s="37" t="s">
        <v>94</v>
      </c>
      <c r="C291" s="11" t="s">
        <v>83</v>
      </c>
      <c r="D291" s="11" t="s">
        <v>84</v>
      </c>
      <c r="E291" s="24">
        <v>169.53</v>
      </c>
      <c r="F291" s="19" t="s">
        <v>47</v>
      </c>
      <c r="G291" s="27">
        <v>0</v>
      </c>
      <c r="H291" s="27">
        <v>0</v>
      </c>
      <c r="I291" s="12">
        <f t="shared" si="131"/>
        <v>0</v>
      </c>
      <c r="J291" s="12">
        <f t="shared" si="132"/>
        <v>0</v>
      </c>
    </row>
    <row r="292" spans="2:12" ht="29.25" customHeight="1">
      <c r="B292" s="37" t="s">
        <v>95</v>
      </c>
      <c r="C292" s="11" t="s">
        <v>85</v>
      </c>
      <c r="D292" s="11" t="s">
        <v>86</v>
      </c>
      <c r="E292" s="24">
        <v>20.67</v>
      </c>
      <c r="F292" s="19" t="s">
        <v>32</v>
      </c>
      <c r="G292" s="27">
        <v>0</v>
      </c>
      <c r="H292" s="27">
        <v>0</v>
      </c>
      <c r="I292" s="12">
        <f t="shared" si="131"/>
        <v>0</v>
      </c>
      <c r="J292" s="12">
        <f t="shared" si="132"/>
        <v>0</v>
      </c>
    </row>
    <row r="293" spans="2:12" ht="25.5">
      <c r="B293" s="37" t="s">
        <v>96</v>
      </c>
      <c r="C293" s="11" t="s">
        <v>72</v>
      </c>
      <c r="D293" s="11" t="s">
        <v>366</v>
      </c>
      <c r="E293" s="24">
        <v>21.78</v>
      </c>
      <c r="F293" s="19" t="s">
        <v>43</v>
      </c>
      <c r="G293" s="27">
        <v>0</v>
      </c>
      <c r="H293" s="27">
        <v>0</v>
      </c>
      <c r="I293" s="12">
        <f>ROUND(E293*G293, 0)</f>
        <v>0</v>
      </c>
      <c r="J293" s="12">
        <f>ROUND(E293*H293, 0)</f>
        <v>0</v>
      </c>
    </row>
    <row r="294" spans="2:12" ht="63.75">
      <c r="B294" s="37" t="s">
        <v>97</v>
      </c>
      <c r="C294" s="117" t="s">
        <v>209</v>
      </c>
      <c r="D294" s="118" t="s">
        <v>207</v>
      </c>
      <c r="E294" s="9">
        <f>84.76+43.56</f>
        <v>128.32</v>
      </c>
      <c r="F294" s="9" t="s">
        <v>47</v>
      </c>
      <c r="G294" s="27">
        <v>0</v>
      </c>
      <c r="H294" s="27">
        <v>0</v>
      </c>
      <c r="I294" s="10">
        <f t="shared" ref="I294" si="133">ROUND(E294*G294, 0)</f>
        <v>0</v>
      </c>
      <c r="J294" s="10">
        <f t="shared" ref="J294" si="134">ROUND(E294*H294, 0)</f>
        <v>0</v>
      </c>
    </row>
    <row r="295" spans="2:12" ht="63.75">
      <c r="B295" s="37" t="s">
        <v>98</v>
      </c>
      <c r="C295" s="121" t="s">
        <v>367</v>
      </c>
      <c r="D295" s="7" t="s">
        <v>368</v>
      </c>
      <c r="E295" s="24">
        <v>21.78</v>
      </c>
      <c r="F295" s="19" t="s">
        <v>43</v>
      </c>
      <c r="G295" s="27">
        <v>0</v>
      </c>
      <c r="H295" s="27">
        <v>0</v>
      </c>
      <c r="I295" s="10">
        <f>ROUND(E295*G295, 0)</f>
        <v>0</v>
      </c>
      <c r="J295" s="10">
        <f>ROUND(E295*H295, 0)</f>
        <v>0</v>
      </c>
    </row>
    <row r="296" spans="2:12" ht="140.25">
      <c r="B296" s="37" t="s">
        <v>99</v>
      </c>
      <c r="C296" s="11" t="s">
        <v>370</v>
      </c>
      <c r="D296" s="47" t="s">
        <v>369</v>
      </c>
      <c r="E296" s="48">
        <v>169.53</v>
      </c>
      <c r="F296" s="49" t="s">
        <v>43</v>
      </c>
      <c r="G296" s="27">
        <v>0</v>
      </c>
      <c r="H296" s="27">
        <v>0</v>
      </c>
      <c r="I296" s="12">
        <f t="shared" ref="I296:I298" si="135">ROUND(E296*G296, 0)</f>
        <v>0</v>
      </c>
      <c r="J296" s="12">
        <f t="shared" ref="J296:J298" si="136">ROUND(E296*H296, 0)</f>
        <v>0</v>
      </c>
    </row>
    <row r="297" spans="2:12" ht="25.5">
      <c r="B297" s="37" t="s">
        <v>100</v>
      </c>
      <c r="C297" s="7" t="s">
        <v>87</v>
      </c>
      <c r="D297" s="47" t="s">
        <v>2</v>
      </c>
      <c r="E297" s="50">
        <v>17.71</v>
      </c>
      <c r="F297" s="49" t="s">
        <v>34</v>
      </c>
      <c r="G297" s="27">
        <v>0</v>
      </c>
      <c r="H297" s="27">
        <v>0</v>
      </c>
      <c r="I297" s="12">
        <f t="shared" si="135"/>
        <v>0</v>
      </c>
      <c r="J297" s="12">
        <f t="shared" si="136"/>
        <v>0</v>
      </c>
    </row>
    <row r="298" spans="2:12" ht="25.5">
      <c r="B298" s="37" t="s">
        <v>101</v>
      </c>
      <c r="C298" s="7" t="s">
        <v>54</v>
      </c>
      <c r="D298" s="47" t="s">
        <v>3</v>
      </c>
      <c r="E298" s="50">
        <v>2.96</v>
      </c>
      <c r="F298" s="49" t="s">
        <v>34</v>
      </c>
      <c r="G298" s="27">
        <v>0</v>
      </c>
      <c r="H298" s="27">
        <v>0</v>
      </c>
      <c r="I298" s="12">
        <f t="shared" si="135"/>
        <v>0</v>
      </c>
      <c r="J298" s="12">
        <f t="shared" si="136"/>
        <v>0</v>
      </c>
    </row>
    <row r="299" spans="2:12" ht="63.75">
      <c r="B299" s="37" t="s">
        <v>102</v>
      </c>
      <c r="C299" s="7" t="s">
        <v>88</v>
      </c>
      <c r="D299" s="11" t="s">
        <v>1</v>
      </c>
      <c r="E299" s="24">
        <v>32</v>
      </c>
      <c r="F299" s="19" t="s">
        <v>31</v>
      </c>
      <c r="G299" s="27">
        <v>0</v>
      </c>
      <c r="H299" s="27">
        <v>0</v>
      </c>
      <c r="I299" s="12">
        <f>ROUND(E299*G299, 0)</f>
        <v>0</v>
      </c>
      <c r="J299" s="12">
        <f>ROUND(E299*H299, 0)</f>
        <v>0</v>
      </c>
    </row>
    <row r="300" spans="2:12" ht="89.25">
      <c r="B300" s="37" t="s">
        <v>103</v>
      </c>
      <c r="C300" s="7" t="s">
        <v>373</v>
      </c>
      <c r="D300" s="7" t="s">
        <v>374</v>
      </c>
      <c r="E300" s="9">
        <v>9.75</v>
      </c>
      <c r="F300" s="9" t="s">
        <v>32</v>
      </c>
      <c r="G300" s="27">
        <v>0</v>
      </c>
      <c r="H300" s="27">
        <v>0</v>
      </c>
      <c r="I300" s="10">
        <f t="shared" ref="I300" si="137">ROUND(E300*G300, 0)</f>
        <v>0</v>
      </c>
      <c r="J300" s="10">
        <f t="shared" ref="J300" si="138">ROUND(E300*H300, 0)</f>
        <v>0</v>
      </c>
    </row>
    <row r="301" spans="2:12" ht="127.5">
      <c r="B301" s="37" t="s">
        <v>104</v>
      </c>
      <c r="C301" s="122" t="s">
        <v>372</v>
      </c>
      <c r="D301" s="123" t="s">
        <v>371</v>
      </c>
      <c r="E301" s="9">
        <f>5.11+7.91</f>
        <v>13.02</v>
      </c>
      <c r="F301" s="9" t="s">
        <v>32</v>
      </c>
      <c r="G301" s="27">
        <v>0</v>
      </c>
      <c r="H301" s="27">
        <v>0</v>
      </c>
      <c r="I301" s="10">
        <f>ROUND(E301*G301, 0)</f>
        <v>0</v>
      </c>
      <c r="J301" s="10">
        <f>ROUND(E301*H301, 0)</f>
        <v>0</v>
      </c>
    </row>
    <row r="302" spans="2:12" ht="30" customHeight="1">
      <c r="B302" s="37" t="s">
        <v>105</v>
      </c>
      <c r="C302" s="45" t="s">
        <v>25</v>
      </c>
      <c r="D302" s="42" t="s">
        <v>80</v>
      </c>
      <c r="E302" s="46">
        <v>24.8</v>
      </c>
      <c r="F302" s="44" t="s">
        <v>34</v>
      </c>
      <c r="G302" s="27">
        <v>0</v>
      </c>
      <c r="H302" s="27">
        <v>0</v>
      </c>
      <c r="I302" s="12">
        <f t="shared" ref="I302" si="139">ROUND(E302*G302, 0)</f>
        <v>0</v>
      </c>
      <c r="J302" s="12">
        <f t="shared" ref="J302" si="140">ROUND(E302*H302, 0)</f>
        <v>0</v>
      </c>
    </row>
    <row r="303" spans="2:12">
      <c r="B303" s="33"/>
      <c r="C303" s="13"/>
      <c r="D303" s="13" t="s">
        <v>132</v>
      </c>
      <c r="E303" s="14"/>
      <c r="F303" s="15"/>
      <c r="G303" s="16"/>
      <c r="H303" s="40"/>
      <c r="I303" s="17">
        <f>ROUND(SUM(I286:I302),0)</f>
        <v>0</v>
      </c>
      <c r="J303" s="17">
        <f>ROUND(SUM(J286:J302),0)</f>
        <v>0</v>
      </c>
      <c r="L303" s="183"/>
    </row>
    <row r="306" spans="2:12" ht="15.75" customHeight="1">
      <c r="B306" s="168" t="s">
        <v>342</v>
      </c>
      <c r="C306" s="169"/>
      <c r="D306" s="169"/>
      <c r="E306" s="169"/>
      <c r="F306" s="169"/>
      <c r="G306" s="169"/>
      <c r="H306" s="169"/>
      <c r="I306" s="169"/>
      <c r="J306" s="170"/>
      <c r="L306" s="183"/>
    </row>
    <row r="307" spans="2:12" ht="25.5">
      <c r="B307" s="37" t="s">
        <v>89</v>
      </c>
      <c r="C307" s="120" t="s">
        <v>25</v>
      </c>
      <c r="D307" s="11" t="s">
        <v>551</v>
      </c>
      <c r="E307" s="24">
        <v>63</v>
      </c>
      <c r="F307" s="19" t="s">
        <v>550</v>
      </c>
      <c r="G307" s="27">
        <v>0</v>
      </c>
      <c r="H307" s="27">
        <v>0</v>
      </c>
      <c r="I307" s="10">
        <f t="shared" ref="I307" si="141">ROUND(E307*G307, 0)</f>
        <v>0</v>
      </c>
      <c r="J307" s="10">
        <f t="shared" ref="J307" si="142">ROUND(E307*H307, 0)</f>
        <v>0</v>
      </c>
    </row>
    <row r="308" spans="2:12">
      <c r="B308" s="33"/>
      <c r="C308" s="13"/>
      <c r="D308" s="13" t="s">
        <v>132</v>
      </c>
      <c r="E308" s="14"/>
      <c r="F308" s="15"/>
      <c r="G308" s="16"/>
      <c r="H308" s="40"/>
      <c r="I308" s="17">
        <f>ROUND(SUM(I307:I307),0)</f>
        <v>0</v>
      </c>
      <c r="J308" s="17">
        <f>ROUND(SUM(J307:J307),0)</f>
        <v>0</v>
      </c>
      <c r="L308" s="183"/>
    </row>
    <row r="311" spans="2:12" ht="15.75" customHeight="1">
      <c r="B311" s="168" t="s">
        <v>343</v>
      </c>
      <c r="C311" s="169"/>
      <c r="D311" s="169"/>
      <c r="E311" s="169"/>
      <c r="F311" s="169"/>
      <c r="G311" s="169"/>
      <c r="H311" s="169"/>
      <c r="I311" s="169"/>
      <c r="J311" s="170"/>
      <c r="L311" s="183"/>
    </row>
    <row r="312" spans="2:12" ht="51">
      <c r="B312" s="37" t="s">
        <v>89</v>
      </c>
      <c r="C312" s="11" t="s">
        <v>13</v>
      </c>
      <c r="D312" s="7" t="s">
        <v>347</v>
      </c>
      <c r="E312" s="8">
        <v>11.45</v>
      </c>
      <c r="F312" s="9" t="s">
        <v>43</v>
      </c>
      <c r="G312" s="27">
        <v>0</v>
      </c>
      <c r="H312" s="27">
        <v>0</v>
      </c>
      <c r="I312" s="10">
        <f>ROUND(E312*G312, 0)</f>
        <v>0</v>
      </c>
      <c r="J312" s="10">
        <f>ROUND(E312*H312, 0)</f>
        <v>0</v>
      </c>
    </row>
    <row r="313" spans="2:12" ht="38.25">
      <c r="B313" s="37" t="s">
        <v>90</v>
      </c>
      <c r="C313" s="11" t="s">
        <v>73</v>
      </c>
      <c r="D313" s="11" t="s">
        <v>360</v>
      </c>
      <c r="E313" s="24">
        <v>11.45</v>
      </c>
      <c r="F313" s="19" t="s">
        <v>43</v>
      </c>
      <c r="G313" s="27">
        <v>0</v>
      </c>
      <c r="H313" s="27">
        <v>0</v>
      </c>
      <c r="I313" s="12">
        <f>ROUND(E313*G313, 0)</f>
        <v>0</v>
      </c>
      <c r="J313" s="12">
        <f>ROUND(E313*H313, 0)</f>
        <v>0</v>
      </c>
    </row>
    <row r="314" spans="2:12" ht="102">
      <c r="B314" s="37" t="s">
        <v>91</v>
      </c>
      <c r="C314" s="7" t="s">
        <v>227</v>
      </c>
      <c r="D314" s="7" t="s">
        <v>286</v>
      </c>
      <c r="E314" s="9">
        <v>22.9</v>
      </c>
      <c r="F314" s="9" t="s">
        <v>47</v>
      </c>
      <c r="G314" s="27">
        <v>0</v>
      </c>
      <c r="H314" s="27">
        <v>0</v>
      </c>
      <c r="I314" s="10">
        <f t="shared" ref="I314" si="143">ROUND(E314*G314, 0)</f>
        <v>0</v>
      </c>
      <c r="J314" s="10">
        <f t="shared" ref="J314" si="144">ROUND(E314*H314, 0)</f>
        <v>0</v>
      </c>
    </row>
    <row r="315" spans="2:12" ht="63.75">
      <c r="B315" s="37" t="s">
        <v>92</v>
      </c>
      <c r="C315" s="7" t="s">
        <v>231</v>
      </c>
      <c r="D315" s="7" t="s">
        <v>480</v>
      </c>
      <c r="E315" s="9">
        <v>22.9</v>
      </c>
      <c r="F315" s="9" t="s">
        <v>47</v>
      </c>
      <c r="G315" s="27">
        <v>0</v>
      </c>
      <c r="H315" s="27">
        <v>0</v>
      </c>
      <c r="I315" s="10">
        <f t="shared" ref="I315" si="145">ROUND(E315*G315, 0)</f>
        <v>0</v>
      </c>
      <c r="J315" s="10">
        <f t="shared" ref="J315" si="146">ROUND(E315*H315, 0)</f>
        <v>0</v>
      </c>
    </row>
    <row r="316" spans="2:12" ht="63.75">
      <c r="B316" s="37" t="s">
        <v>93</v>
      </c>
      <c r="C316" s="117" t="s">
        <v>172</v>
      </c>
      <c r="D316" s="118" t="s">
        <v>208</v>
      </c>
      <c r="E316" s="9">
        <v>22.9</v>
      </c>
      <c r="F316" s="9" t="s">
        <v>47</v>
      </c>
      <c r="G316" s="27">
        <v>0</v>
      </c>
      <c r="H316" s="27">
        <v>0</v>
      </c>
      <c r="I316" s="10">
        <f>ROUND(E316*G316, 0)</f>
        <v>0</v>
      </c>
      <c r="J316" s="10">
        <f>ROUND(E316*H316, 0)</f>
        <v>0</v>
      </c>
    </row>
    <row r="317" spans="2:12">
      <c r="B317" s="33"/>
      <c r="C317" s="13"/>
      <c r="D317" s="13" t="s">
        <v>132</v>
      </c>
      <c r="E317" s="14"/>
      <c r="F317" s="15"/>
      <c r="G317" s="16"/>
      <c r="H317" s="40"/>
      <c r="I317" s="17">
        <f>ROUND(SUM(I312:I316),0)</f>
        <v>0</v>
      </c>
      <c r="J317" s="17">
        <f>ROUND(SUM(J312:J316),0)</f>
        <v>0</v>
      </c>
      <c r="L317" s="183"/>
    </row>
    <row r="320" spans="2:12" ht="15.75" customHeight="1">
      <c r="B320" s="168" t="s">
        <v>344</v>
      </c>
      <c r="C320" s="169"/>
      <c r="D320" s="169"/>
      <c r="E320" s="169"/>
      <c r="F320" s="169"/>
      <c r="G320" s="169"/>
      <c r="H320" s="169"/>
      <c r="I320" s="169"/>
      <c r="J320" s="170"/>
      <c r="L320" s="183"/>
    </row>
    <row r="321" spans="2:12" ht="25.5">
      <c r="B321" s="37" t="s">
        <v>89</v>
      </c>
      <c r="C321" s="11" t="s">
        <v>18</v>
      </c>
      <c r="D321" s="7" t="s">
        <v>375</v>
      </c>
      <c r="E321" s="9">
        <v>22.72</v>
      </c>
      <c r="F321" s="9" t="s">
        <v>32</v>
      </c>
      <c r="G321" s="27">
        <v>0</v>
      </c>
      <c r="H321" s="27">
        <v>0</v>
      </c>
      <c r="I321" s="10">
        <f t="shared" ref="I321:I324" si="147">ROUND(E321*G321, 0)</f>
        <v>0</v>
      </c>
      <c r="J321" s="10">
        <f t="shared" ref="J321:J324" si="148">ROUND(E321*H321, 0)</f>
        <v>0</v>
      </c>
      <c r="L321" s="91"/>
    </row>
    <row r="322" spans="2:12" ht="25.5">
      <c r="B322" s="37" t="s">
        <v>90</v>
      </c>
      <c r="C322" s="47" t="s">
        <v>19</v>
      </c>
      <c r="D322" s="7" t="s">
        <v>44</v>
      </c>
      <c r="E322" s="9">
        <v>10.83</v>
      </c>
      <c r="F322" s="9" t="s">
        <v>32</v>
      </c>
      <c r="G322" s="27">
        <v>0</v>
      </c>
      <c r="H322" s="27">
        <v>0</v>
      </c>
      <c r="I322" s="10">
        <f t="shared" ref="I322" si="149">ROUND(E322*G322, 0)</f>
        <v>0</v>
      </c>
      <c r="J322" s="10">
        <f t="shared" ref="J322" si="150">ROUND(E322*H322, 0)</f>
        <v>0</v>
      </c>
    </row>
    <row r="323" spans="2:12" ht="102">
      <c r="B323" s="37" t="s">
        <v>91</v>
      </c>
      <c r="C323" s="11" t="s">
        <v>380</v>
      </c>
      <c r="D323" s="7" t="s">
        <v>381</v>
      </c>
      <c r="E323" s="9">
        <v>12.29</v>
      </c>
      <c r="F323" s="9" t="s">
        <v>32</v>
      </c>
      <c r="G323" s="27">
        <v>0</v>
      </c>
      <c r="H323" s="27">
        <v>0</v>
      </c>
      <c r="I323" s="10">
        <f t="shared" ref="I323" si="151">ROUND(E323*G323, 0)</f>
        <v>0</v>
      </c>
      <c r="J323" s="10">
        <f t="shared" ref="J323" si="152">ROUND(E323*H323, 0)</f>
        <v>0</v>
      </c>
    </row>
    <row r="324" spans="2:12" ht="89.25">
      <c r="B324" s="37" t="s">
        <v>92</v>
      </c>
      <c r="C324" s="121" t="s">
        <v>376</v>
      </c>
      <c r="D324" s="7" t="s">
        <v>377</v>
      </c>
      <c r="E324" s="9">
        <v>22.72</v>
      </c>
      <c r="F324" s="9" t="s">
        <v>32</v>
      </c>
      <c r="G324" s="27">
        <v>0</v>
      </c>
      <c r="H324" s="27">
        <v>0</v>
      </c>
      <c r="I324" s="10">
        <f t="shared" si="147"/>
        <v>0</v>
      </c>
      <c r="J324" s="10">
        <f t="shared" si="148"/>
        <v>0</v>
      </c>
    </row>
    <row r="325" spans="2:12" ht="140.25">
      <c r="B325" s="37" t="s">
        <v>93</v>
      </c>
      <c r="C325" s="122" t="s">
        <v>378</v>
      </c>
      <c r="D325" s="123" t="s">
        <v>379</v>
      </c>
      <c r="E325" s="9">
        <v>10.43</v>
      </c>
      <c r="F325" s="9" t="s">
        <v>32</v>
      </c>
      <c r="G325" s="27">
        <v>0</v>
      </c>
      <c r="H325" s="27">
        <v>0</v>
      </c>
      <c r="I325" s="10">
        <f>ROUND(E325*G325, 0)</f>
        <v>0</v>
      </c>
      <c r="J325" s="10">
        <f>ROUND(E325*H325, 0)</f>
        <v>0</v>
      </c>
    </row>
    <row r="326" spans="2:12" ht="76.5">
      <c r="B326" s="37" t="s">
        <v>94</v>
      </c>
      <c r="C326" s="7" t="s">
        <v>383</v>
      </c>
      <c r="D326" s="7" t="s">
        <v>382</v>
      </c>
      <c r="E326" s="9">
        <v>1</v>
      </c>
      <c r="F326" s="9" t="s">
        <v>33</v>
      </c>
      <c r="G326" s="27">
        <v>0</v>
      </c>
      <c r="H326" s="27">
        <v>0</v>
      </c>
      <c r="I326" s="10">
        <f>ROUND(E326*G326, 0)</f>
        <v>0</v>
      </c>
      <c r="J326" s="10">
        <f>ROUND(E326*H326, 0)</f>
        <v>0</v>
      </c>
    </row>
    <row r="327" spans="2:12" ht="63.75">
      <c r="B327" s="37" t="s">
        <v>95</v>
      </c>
      <c r="C327" s="7" t="s">
        <v>25</v>
      </c>
      <c r="D327" s="7" t="s">
        <v>384</v>
      </c>
      <c r="E327" s="9">
        <v>1</v>
      </c>
      <c r="F327" s="9" t="s">
        <v>50</v>
      </c>
      <c r="G327" s="27">
        <v>0</v>
      </c>
      <c r="H327" s="27">
        <v>0</v>
      </c>
      <c r="I327" s="10">
        <f>ROUND(E327*G327, 0)</f>
        <v>0</v>
      </c>
      <c r="J327" s="10">
        <f>ROUND(E327*H327, 0)</f>
        <v>0</v>
      </c>
    </row>
    <row r="328" spans="2:12">
      <c r="B328" s="33"/>
      <c r="C328" s="13"/>
      <c r="D328" s="13" t="s">
        <v>132</v>
      </c>
      <c r="E328" s="14"/>
      <c r="F328" s="15"/>
      <c r="G328" s="16"/>
      <c r="H328" s="40"/>
      <c r="I328" s="17">
        <f>ROUND(SUM(I321:I327),0)</f>
        <v>0</v>
      </c>
      <c r="J328" s="17">
        <f>ROUND(SUM(J321:J327),0)</f>
        <v>0</v>
      </c>
      <c r="L328" s="183"/>
    </row>
    <row r="331" spans="2:12" ht="15.75" customHeight="1">
      <c r="B331" s="168" t="s">
        <v>385</v>
      </c>
      <c r="C331" s="169"/>
      <c r="D331" s="169"/>
      <c r="E331" s="169"/>
      <c r="F331" s="169"/>
      <c r="G331" s="169"/>
      <c r="H331" s="169"/>
      <c r="I331" s="169"/>
      <c r="J331" s="170"/>
      <c r="L331" s="183"/>
    </row>
    <row r="332" spans="2:12" ht="76.5">
      <c r="B332" s="37" t="s">
        <v>89</v>
      </c>
      <c r="C332" s="120" t="s">
        <v>316</v>
      </c>
      <c r="D332" s="7" t="s">
        <v>315</v>
      </c>
      <c r="E332" s="9">
        <v>3</v>
      </c>
      <c r="F332" s="9" t="s">
        <v>199</v>
      </c>
      <c r="G332" s="27">
        <v>0</v>
      </c>
      <c r="H332" s="27">
        <v>0</v>
      </c>
      <c r="I332" s="10">
        <f t="shared" ref="I332:I335" si="153">ROUND(E332*G332, 0)</f>
        <v>0</v>
      </c>
      <c r="J332" s="10">
        <f t="shared" ref="J332:J335" si="154">ROUND(E332*H332, 0)</f>
        <v>0</v>
      </c>
    </row>
    <row r="333" spans="2:12">
      <c r="B333" s="37" t="s">
        <v>90</v>
      </c>
      <c r="C333" s="7" t="s">
        <v>25</v>
      </c>
      <c r="D333" s="7" t="s">
        <v>389</v>
      </c>
      <c r="E333" s="9">
        <v>9.6999999999999993</v>
      </c>
      <c r="F333" s="9" t="s">
        <v>47</v>
      </c>
      <c r="G333" s="27">
        <v>0</v>
      </c>
      <c r="H333" s="27">
        <v>0</v>
      </c>
      <c r="I333" s="10">
        <f t="shared" si="153"/>
        <v>0</v>
      </c>
      <c r="J333" s="10">
        <f t="shared" si="154"/>
        <v>0</v>
      </c>
      <c r="L333" s="91"/>
    </row>
    <row r="334" spans="2:12" ht="76.5">
      <c r="B334" s="37" t="s">
        <v>91</v>
      </c>
      <c r="C334" s="7" t="s">
        <v>173</v>
      </c>
      <c r="D334" s="7" t="s">
        <v>390</v>
      </c>
      <c r="E334" s="9">
        <f>3.4+2.68</f>
        <v>6.08</v>
      </c>
      <c r="F334" s="9" t="s">
        <v>47</v>
      </c>
      <c r="G334" s="27">
        <v>0</v>
      </c>
      <c r="H334" s="27">
        <v>0</v>
      </c>
      <c r="I334" s="10">
        <f t="shared" ref="I334" si="155">ROUND(E334*G334, 0)</f>
        <v>0</v>
      </c>
      <c r="J334" s="10">
        <f t="shared" ref="J334" si="156">ROUND(E334*H334, 0)</f>
        <v>0</v>
      </c>
    </row>
    <row r="335" spans="2:12" ht="38.25">
      <c r="B335" s="37" t="s">
        <v>92</v>
      </c>
      <c r="C335" s="121" t="s">
        <v>205</v>
      </c>
      <c r="D335" s="7" t="s">
        <v>387</v>
      </c>
      <c r="E335" s="9">
        <f>9.7+3.4+2.68</f>
        <v>15.78</v>
      </c>
      <c r="F335" s="9" t="s">
        <v>47</v>
      </c>
      <c r="G335" s="27">
        <v>0</v>
      </c>
      <c r="H335" s="27">
        <v>0</v>
      </c>
      <c r="I335" s="10">
        <f t="shared" si="153"/>
        <v>0</v>
      </c>
      <c r="J335" s="10">
        <f t="shared" si="154"/>
        <v>0</v>
      </c>
    </row>
    <row r="336" spans="2:12" ht="76.5">
      <c r="B336" s="37" t="s">
        <v>93</v>
      </c>
      <c r="C336" s="122" t="s">
        <v>204</v>
      </c>
      <c r="D336" s="123" t="s">
        <v>388</v>
      </c>
      <c r="E336" s="9">
        <f>9.7+3.4+2.68</f>
        <v>15.78</v>
      </c>
      <c r="F336" s="9" t="s">
        <v>47</v>
      </c>
      <c r="G336" s="27">
        <v>0</v>
      </c>
      <c r="H336" s="27">
        <v>0</v>
      </c>
      <c r="I336" s="10">
        <f>ROUND(E336*G336, 0)</f>
        <v>0</v>
      </c>
      <c r="J336" s="10">
        <f>ROUND(E336*H336, 0)</f>
        <v>0</v>
      </c>
    </row>
    <row r="337" spans="2:12">
      <c r="B337" s="33"/>
      <c r="C337" s="13"/>
      <c r="D337" s="13" t="s">
        <v>132</v>
      </c>
      <c r="E337" s="14"/>
      <c r="F337" s="15"/>
      <c r="G337" s="16"/>
      <c r="H337" s="40"/>
      <c r="I337" s="17">
        <f>ROUND(SUM(I332:I336),0)</f>
        <v>0</v>
      </c>
      <c r="J337" s="17">
        <f>ROUND(SUM(J332:J336),0)</f>
        <v>0</v>
      </c>
      <c r="L337" s="183"/>
    </row>
    <row r="340" spans="2:12" ht="15.75" customHeight="1">
      <c r="B340" s="168" t="s">
        <v>386</v>
      </c>
      <c r="C340" s="169"/>
      <c r="D340" s="169"/>
      <c r="E340" s="169"/>
      <c r="F340" s="169"/>
      <c r="G340" s="169"/>
      <c r="H340" s="169"/>
      <c r="I340" s="169"/>
      <c r="J340" s="170"/>
      <c r="L340" s="183"/>
    </row>
    <row r="341" spans="2:12" ht="25.5">
      <c r="B341" s="37" t="s">
        <v>89</v>
      </c>
      <c r="C341" s="47" t="s">
        <v>25</v>
      </c>
      <c r="D341" s="7" t="s">
        <v>392</v>
      </c>
      <c r="E341" s="9">
        <v>3</v>
      </c>
      <c r="F341" s="9" t="s">
        <v>33</v>
      </c>
      <c r="G341" s="27">
        <v>0</v>
      </c>
      <c r="H341" s="27">
        <v>0</v>
      </c>
      <c r="I341" s="10">
        <f t="shared" ref="I341" si="157">ROUND(E341*G341, 0)</f>
        <v>0</v>
      </c>
      <c r="J341" s="10">
        <f t="shared" ref="J341" si="158">ROUND(E341*H341, 0)</f>
        <v>0</v>
      </c>
    </row>
    <row r="342" spans="2:12">
      <c r="B342" s="37" t="s">
        <v>90</v>
      </c>
      <c r="C342" s="121" t="s">
        <v>25</v>
      </c>
      <c r="D342" s="7" t="s">
        <v>394</v>
      </c>
      <c r="E342" s="9">
        <v>3</v>
      </c>
      <c r="F342" s="9" t="s">
        <v>33</v>
      </c>
      <c r="G342" s="27">
        <v>0</v>
      </c>
      <c r="H342" s="27">
        <v>0</v>
      </c>
      <c r="I342" s="10">
        <f t="shared" ref="I342" si="159">ROUND(E342*G342, 0)</f>
        <v>0</v>
      </c>
      <c r="J342" s="10">
        <f t="shared" ref="J342" si="160">ROUND(E342*H342, 0)</f>
        <v>0</v>
      </c>
    </row>
    <row r="343" spans="2:12" ht="25.5">
      <c r="B343" s="37" t="s">
        <v>91</v>
      </c>
      <c r="C343" s="11" t="s">
        <v>11</v>
      </c>
      <c r="D343" s="7" t="s">
        <v>393</v>
      </c>
      <c r="E343" s="8">
        <v>3</v>
      </c>
      <c r="F343" s="9" t="s">
        <v>31</v>
      </c>
      <c r="G343" s="27">
        <v>0</v>
      </c>
      <c r="H343" s="27">
        <v>0</v>
      </c>
      <c r="I343" s="10">
        <f>ROUND(E343*G343, 0)</f>
        <v>0</v>
      </c>
      <c r="J343" s="10">
        <f>ROUND(E343*H343, 0)</f>
        <v>0</v>
      </c>
    </row>
    <row r="344" spans="2:12" ht="63.75">
      <c r="B344" s="37" t="s">
        <v>92</v>
      </c>
      <c r="C344" s="7" t="s">
        <v>396</v>
      </c>
      <c r="D344" s="7" t="s">
        <v>399</v>
      </c>
      <c r="E344" s="9">
        <v>0.75</v>
      </c>
      <c r="F344" s="9" t="s">
        <v>70</v>
      </c>
      <c r="G344" s="27">
        <v>0</v>
      </c>
      <c r="H344" s="27">
        <v>0</v>
      </c>
      <c r="I344" s="10">
        <f t="shared" ref="I344:I346" si="161">ROUND(E344*G344, 0)</f>
        <v>0</v>
      </c>
      <c r="J344" s="10">
        <f t="shared" ref="J344:J346" si="162">ROUND(E344*H344, 0)</f>
        <v>0</v>
      </c>
      <c r="L344" s="91"/>
    </row>
    <row r="345" spans="2:12" ht="25.5">
      <c r="B345" s="37" t="s">
        <v>93</v>
      </c>
      <c r="C345" s="7" t="s">
        <v>0</v>
      </c>
      <c r="D345" s="7" t="s">
        <v>397</v>
      </c>
      <c r="E345" s="9">
        <v>0.75</v>
      </c>
      <c r="F345" s="9" t="s">
        <v>70</v>
      </c>
      <c r="G345" s="27">
        <v>0</v>
      </c>
      <c r="H345" s="27">
        <v>0</v>
      </c>
      <c r="I345" s="10">
        <f t="shared" si="161"/>
        <v>0</v>
      </c>
      <c r="J345" s="10">
        <f t="shared" si="162"/>
        <v>0</v>
      </c>
      <c r="L345" s="91"/>
    </row>
    <row r="346" spans="2:12" ht="38.25">
      <c r="B346" s="37" t="s">
        <v>94</v>
      </c>
      <c r="C346" s="7" t="s">
        <v>25</v>
      </c>
      <c r="D346" s="7" t="s">
        <v>398</v>
      </c>
      <c r="E346" s="9">
        <v>70.59</v>
      </c>
      <c r="F346" s="9" t="s">
        <v>71</v>
      </c>
      <c r="G346" s="27">
        <v>0</v>
      </c>
      <c r="H346" s="27">
        <v>0</v>
      </c>
      <c r="I346" s="10">
        <f t="shared" si="161"/>
        <v>0</v>
      </c>
      <c r="J346" s="10">
        <f t="shared" si="162"/>
        <v>0</v>
      </c>
      <c r="L346" s="91"/>
    </row>
    <row r="347" spans="2:12" ht="51">
      <c r="B347" s="37" t="s">
        <v>95</v>
      </c>
      <c r="C347" s="7" t="s">
        <v>25</v>
      </c>
      <c r="D347" s="7" t="s">
        <v>400</v>
      </c>
      <c r="E347" s="9">
        <v>3</v>
      </c>
      <c r="F347" s="9" t="s">
        <v>33</v>
      </c>
      <c r="G347" s="27">
        <v>0</v>
      </c>
      <c r="H347" s="27">
        <v>0</v>
      </c>
      <c r="I347" s="10">
        <f>ROUND(E347*G347, 0)</f>
        <v>0</v>
      </c>
      <c r="J347" s="10">
        <f>ROUND(E347*H347, 0)</f>
        <v>0</v>
      </c>
    </row>
    <row r="348" spans="2:12" ht="51">
      <c r="B348" s="37" t="s">
        <v>96</v>
      </c>
      <c r="C348" s="7" t="s">
        <v>25</v>
      </c>
      <c r="D348" s="11" t="s">
        <v>401</v>
      </c>
      <c r="E348" s="9">
        <v>1</v>
      </c>
      <c r="F348" s="9" t="s">
        <v>50</v>
      </c>
      <c r="G348" s="27">
        <v>0</v>
      </c>
      <c r="H348" s="27">
        <v>0</v>
      </c>
      <c r="I348" s="10">
        <f>ROUND(E348*G348, 0)</f>
        <v>0</v>
      </c>
      <c r="J348" s="10">
        <f>ROUND(E348*H348, 0)</f>
        <v>0</v>
      </c>
    </row>
    <row r="349" spans="2:12" ht="63.75">
      <c r="B349" s="37" t="s">
        <v>97</v>
      </c>
      <c r="C349" s="7" t="s">
        <v>25</v>
      </c>
      <c r="D349" s="7" t="s">
        <v>402</v>
      </c>
      <c r="E349" s="9">
        <v>3</v>
      </c>
      <c r="F349" s="9" t="s">
        <v>33</v>
      </c>
      <c r="G349" s="27">
        <v>0</v>
      </c>
      <c r="H349" s="27">
        <v>0</v>
      </c>
      <c r="I349" s="10">
        <f t="shared" ref="I349" si="163">ROUND(E349*G349, 0)</f>
        <v>0</v>
      </c>
      <c r="J349" s="10">
        <f t="shared" ref="J349" si="164">ROUND(E349*H349, 0)</f>
        <v>0</v>
      </c>
    </row>
    <row r="350" spans="2:12">
      <c r="B350" s="33"/>
      <c r="C350" s="13"/>
      <c r="D350" s="13" t="s">
        <v>132</v>
      </c>
      <c r="E350" s="14"/>
      <c r="F350" s="15"/>
      <c r="G350" s="16"/>
      <c r="H350" s="40"/>
      <c r="I350" s="17">
        <f>ROUND(SUM(I341:I349),0)</f>
        <v>0</v>
      </c>
      <c r="J350" s="17">
        <f>ROUND(SUM(J341:J349),0)</f>
        <v>0</v>
      </c>
      <c r="L350" s="183"/>
    </row>
    <row r="353" spans="2:12" ht="15.75" customHeight="1">
      <c r="B353" s="168" t="s">
        <v>391</v>
      </c>
      <c r="C353" s="169"/>
      <c r="D353" s="169"/>
      <c r="E353" s="169"/>
      <c r="F353" s="169"/>
      <c r="G353" s="169"/>
      <c r="H353" s="169"/>
      <c r="I353" s="169"/>
      <c r="J353" s="170"/>
      <c r="L353" s="183"/>
    </row>
    <row r="354" spans="2:12" ht="25.5">
      <c r="B354" s="37" t="s">
        <v>89</v>
      </c>
      <c r="C354" s="7" t="s">
        <v>25</v>
      </c>
      <c r="D354" s="7" t="s">
        <v>395</v>
      </c>
      <c r="E354" s="9">
        <v>13.14</v>
      </c>
      <c r="F354" s="9" t="s">
        <v>47</v>
      </c>
      <c r="G354" s="27">
        <v>0</v>
      </c>
      <c r="H354" s="27">
        <v>0</v>
      </c>
      <c r="I354" s="10">
        <f t="shared" ref="I354:I355" si="165">ROUND(E354*G354, 0)</f>
        <v>0</v>
      </c>
      <c r="J354" s="10">
        <f t="shared" ref="J354:J355" si="166">ROUND(E354*H354, 0)</f>
        <v>0</v>
      </c>
    </row>
    <row r="355" spans="2:12" ht="63.75">
      <c r="B355" s="37" t="s">
        <v>90</v>
      </c>
      <c r="C355" s="117" t="s">
        <v>172</v>
      </c>
      <c r="D355" s="118" t="s">
        <v>208</v>
      </c>
      <c r="E355" s="9">
        <v>13.14</v>
      </c>
      <c r="F355" s="9" t="s">
        <v>47</v>
      </c>
      <c r="G355" s="27">
        <v>0</v>
      </c>
      <c r="H355" s="27">
        <v>0</v>
      </c>
      <c r="I355" s="10">
        <f t="shared" si="165"/>
        <v>0</v>
      </c>
      <c r="J355" s="10">
        <f t="shared" si="166"/>
        <v>0</v>
      </c>
      <c r="L355" s="91"/>
    </row>
    <row r="356" spans="2:12" ht="63.75">
      <c r="B356" s="37" t="s">
        <v>91</v>
      </c>
      <c r="C356" s="124" t="s">
        <v>172</v>
      </c>
      <c r="D356" s="7" t="s">
        <v>174</v>
      </c>
      <c r="E356" s="9">
        <v>3</v>
      </c>
      <c r="F356" s="9" t="s">
        <v>33</v>
      </c>
      <c r="G356" s="27">
        <v>0</v>
      </c>
      <c r="H356" s="27">
        <v>0</v>
      </c>
      <c r="I356" s="10">
        <f t="shared" ref="I356:I359" si="167">ROUND(E356*G356, 0)</f>
        <v>0</v>
      </c>
      <c r="J356" s="10">
        <f t="shared" ref="J356:J359" si="168">ROUND(E356*H356, 0)</f>
        <v>0</v>
      </c>
    </row>
    <row r="357" spans="2:12" ht="63.75">
      <c r="B357" s="37" t="s">
        <v>92</v>
      </c>
      <c r="C357" s="119" t="s">
        <v>172</v>
      </c>
      <c r="D357" s="7" t="s">
        <v>403</v>
      </c>
      <c r="E357" s="9">
        <v>3</v>
      </c>
      <c r="F357" s="9" t="s">
        <v>33</v>
      </c>
      <c r="G357" s="27">
        <v>0</v>
      </c>
      <c r="H357" s="27">
        <v>0</v>
      </c>
      <c r="I357" s="10">
        <f t="shared" ref="I357" si="169">ROUND(E357*G357, 0)</f>
        <v>0</v>
      </c>
      <c r="J357" s="10">
        <f t="shared" ref="J357" si="170">ROUND(E357*H357, 0)</f>
        <v>0</v>
      </c>
    </row>
    <row r="358" spans="2:12" ht="102">
      <c r="B358" s="37" t="s">
        <v>93</v>
      </c>
      <c r="C358" s="7" t="s">
        <v>227</v>
      </c>
      <c r="D358" s="7" t="s">
        <v>286</v>
      </c>
      <c r="E358" s="9">
        <v>13.14</v>
      </c>
      <c r="F358" s="9" t="s">
        <v>47</v>
      </c>
      <c r="G358" s="27">
        <v>0</v>
      </c>
      <c r="H358" s="27">
        <v>0</v>
      </c>
      <c r="I358" s="10">
        <f t="shared" si="167"/>
        <v>0</v>
      </c>
      <c r="J358" s="10">
        <f t="shared" si="168"/>
        <v>0</v>
      </c>
      <c r="L358" s="185"/>
    </row>
    <row r="359" spans="2:12" ht="63.75">
      <c r="B359" s="37" t="s">
        <v>94</v>
      </c>
      <c r="C359" s="7" t="s">
        <v>231</v>
      </c>
      <c r="D359" s="7" t="s">
        <v>307</v>
      </c>
      <c r="E359" s="9">
        <v>13.14</v>
      </c>
      <c r="F359" s="9" t="s">
        <v>47</v>
      </c>
      <c r="G359" s="27">
        <v>0</v>
      </c>
      <c r="H359" s="27">
        <v>0</v>
      </c>
      <c r="I359" s="10">
        <f t="shared" si="167"/>
        <v>0</v>
      </c>
      <c r="J359" s="10">
        <f t="shared" si="168"/>
        <v>0</v>
      </c>
    </row>
    <row r="360" spans="2:12">
      <c r="B360" s="33"/>
      <c r="C360" s="13"/>
      <c r="D360" s="13" t="s">
        <v>132</v>
      </c>
      <c r="E360" s="14"/>
      <c r="F360" s="15"/>
      <c r="G360" s="16"/>
      <c r="H360" s="40"/>
      <c r="I360" s="17">
        <f>ROUND(SUM(I354:I359),0)</f>
        <v>0</v>
      </c>
      <c r="J360" s="17">
        <f>ROUND(SUM(J354:J359),0)</f>
        <v>0</v>
      </c>
      <c r="L360" s="183"/>
    </row>
    <row r="363" spans="2:12" ht="15.75" customHeight="1">
      <c r="B363" s="168" t="s">
        <v>404</v>
      </c>
      <c r="C363" s="169"/>
      <c r="D363" s="169"/>
      <c r="E363" s="169"/>
      <c r="F363" s="169"/>
      <c r="G363" s="169"/>
      <c r="H363" s="169"/>
      <c r="I363" s="169"/>
      <c r="J363" s="170"/>
      <c r="L363" s="183"/>
    </row>
    <row r="364" spans="2:12" ht="15.75" customHeight="1">
      <c r="B364" s="178" t="s">
        <v>431</v>
      </c>
      <c r="C364" s="179"/>
      <c r="D364" s="179"/>
      <c r="E364" s="179"/>
      <c r="F364" s="179"/>
      <c r="G364" s="179"/>
      <c r="H364" s="179"/>
      <c r="I364" s="179"/>
      <c r="J364" s="180"/>
      <c r="L364" s="91"/>
    </row>
    <row r="365" spans="2:12" ht="38.25">
      <c r="B365" s="39" t="s">
        <v>89</v>
      </c>
      <c r="C365" s="121" t="s">
        <v>178</v>
      </c>
      <c r="D365" s="28" t="s">
        <v>180</v>
      </c>
      <c r="E365" s="125">
        <v>7.87</v>
      </c>
      <c r="F365" s="125" t="s">
        <v>32</v>
      </c>
      <c r="G365" s="27">
        <v>0</v>
      </c>
      <c r="H365" s="27">
        <v>0</v>
      </c>
      <c r="I365" s="126">
        <f t="shared" ref="I365:I380" si="171">ROUND(E365*G365, 0)</f>
        <v>0</v>
      </c>
      <c r="J365" s="126">
        <f t="shared" ref="J365:J380" si="172">ROUND(E365*H365, 0)</f>
        <v>0</v>
      </c>
    </row>
    <row r="366" spans="2:12" ht="76.5">
      <c r="B366" s="39" t="s">
        <v>90</v>
      </c>
      <c r="C366" s="7" t="s">
        <v>179</v>
      </c>
      <c r="D366" s="7" t="s">
        <v>181</v>
      </c>
      <c r="E366" s="9">
        <v>7.87</v>
      </c>
      <c r="F366" s="9" t="s">
        <v>32</v>
      </c>
      <c r="G366" s="27">
        <v>0</v>
      </c>
      <c r="H366" s="27">
        <v>0</v>
      </c>
      <c r="I366" s="10">
        <f t="shared" si="171"/>
        <v>0</v>
      </c>
      <c r="J366" s="10">
        <f t="shared" si="172"/>
        <v>0</v>
      </c>
      <c r="L366" s="91"/>
    </row>
    <row r="367" spans="2:12" ht="25.5">
      <c r="B367" s="39" t="s">
        <v>91</v>
      </c>
      <c r="C367" s="11" t="s">
        <v>14</v>
      </c>
      <c r="D367" s="7" t="s">
        <v>68</v>
      </c>
      <c r="E367" s="8">
        <v>13.43</v>
      </c>
      <c r="F367" s="9" t="s">
        <v>43</v>
      </c>
      <c r="G367" s="27">
        <v>0</v>
      </c>
      <c r="H367" s="27">
        <v>0</v>
      </c>
      <c r="I367" s="10">
        <f t="shared" si="171"/>
        <v>0</v>
      </c>
      <c r="J367" s="10">
        <f t="shared" si="172"/>
        <v>0</v>
      </c>
    </row>
    <row r="368" spans="2:12" ht="25.5">
      <c r="B368" s="39" t="s">
        <v>92</v>
      </c>
      <c r="C368" s="11" t="s">
        <v>15</v>
      </c>
      <c r="D368" s="7" t="s">
        <v>69</v>
      </c>
      <c r="E368" s="8">
        <v>5.6</v>
      </c>
      <c r="F368" s="9" t="s">
        <v>43</v>
      </c>
      <c r="G368" s="27">
        <v>0</v>
      </c>
      <c r="H368" s="27">
        <v>0</v>
      </c>
      <c r="I368" s="10">
        <f>ROUND(E368*G368, 0)</f>
        <v>0</v>
      </c>
      <c r="J368" s="10">
        <f>ROUND(E368*H368, 0)</f>
        <v>0</v>
      </c>
    </row>
    <row r="369" spans="2:12" ht="25.5">
      <c r="B369" s="39" t="s">
        <v>93</v>
      </c>
      <c r="C369" s="11" t="s">
        <v>16</v>
      </c>
      <c r="D369" s="7" t="s">
        <v>406</v>
      </c>
      <c r="E369" s="9">
        <v>19.03</v>
      </c>
      <c r="F369" s="9" t="s">
        <v>47</v>
      </c>
      <c r="G369" s="27">
        <v>0</v>
      </c>
      <c r="H369" s="27">
        <v>0</v>
      </c>
      <c r="I369" s="10">
        <f t="shared" ref="I369:I371" si="173">ROUND(E369*G369, 0)</f>
        <v>0</v>
      </c>
      <c r="J369" s="10">
        <f t="shared" ref="J369:J371" si="174">ROUND(E369*H369, 0)</f>
        <v>0</v>
      </c>
    </row>
    <row r="370" spans="2:12" ht="25.5">
      <c r="B370" s="39" t="s">
        <v>94</v>
      </c>
      <c r="C370" s="11" t="s">
        <v>25</v>
      </c>
      <c r="D370" s="7" t="s">
        <v>407</v>
      </c>
      <c r="E370" s="9">
        <v>19.03</v>
      </c>
      <c r="F370" s="9" t="s">
        <v>47</v>
      </c>
      <c r="G370" s="27">
        <v>0</v>
      </c>
      <c r="H370" s="27">
        <v>0</v>
      </c>
      <c r="I370" s="10">
        <f t="shared" si="173"/>
        <v>0</v>
      </c>
      <c r="J370" s="10">
        <f t="shared" si="174"/>
        <v>0</v>
      </c>
      <c r="L370" s="91"/>
    </row>
    <row r="371" spans="2:12" ht="89.25">
      <c r="B371" s="39" t="s">
        <v>95</v>
      </c>
      <c r="C371" s="121" t="s">
        <v>182</v>
      </c>
      <c r="D371" s="7" t="s">
        <v>186</v>
      </c>
      <c r="E371" s="9">
        <v>19.03</v>
      </c>
      <c r="F371" s="9" t="s">
        <v>47</v>
      </c>
      <c r="G371" s="27">
        <v>0</v>
      </c>
      <c r="H371" s="27">
        <v>0</v>
      </c>
      <c r="I371" s="10">
        <f t="shared" si="173"/>
        <v>0</v>
      </c>
      <c r="J371" s="10">
        <f t="shared" si="174"/>
        <v>0</v>
      </c>
    </row>
    <row r="372" spans="2:12" ht="89.25">
      <c r="B372" s="39" t="s">
        <v>96</v>
      </c>
      <c r="C372" s="122" t="s">
        <v>183</v>
      </c>
      <c r="D372" s="123" t="s">
        <v>184</v>
      </c>
      <c r="E372" s="9">
        <v>3.93</v>
      </c>
      <c r="F372" s="9" t="s">
        <v>47</v>
      </c>
      <c r="G372" s="27">
        <v>0</v>
      </c>
      <c r="H372" s="27">
        <v>0</v>
      </c>
      <c r="I372" s="10">
        <f>ROUND(E372*G372, 0)</f>
        <v>0</v>
      </c>
      <c r="J372" s="10">
        <f>ROUND(E372*H372, 0)</f>
        <v>0</v>
      </c>
    </row>
    <row r="373" spans="2:12" ht="127.5">
      <c r="B373" s="39" t="s">
        <v>97</v>
      </c>
      <c r="C373" s="7" t="s">
        <v>185</v>
      </c>
      <c r="D373" s="7" t="s">
        <v>254</v>
      </c>
      <c r="E373" s="9">
        <v>15.1</v>
      </c>
      <c r="F373" s="9" t="s">
        <v>47</v>
      </c>
      <c r="G373" s="27">
        <v>0</v>
      </c>
      <c r="H373" s="27">
        <v>0</v>
      </c>
      <c r="I373" s="10">
        <f t="shared" ref="I373:I375" si="175">ROUND(E373*G373, 0)</f>
        <v>0</v>
      </c>
      <c r="J373" s="10">
        <f t="shared" ref="J373:J375" si="176">ROUND(E373*H373, 0)</f>
        <v>0</v>
      </c>
    </row>
    <row r="374" spans="2:12" ht="63.75">
      <c r="B374" s="39" t="s">
        <v>98</v>
      </c>
      <c r="C374" s="7" t="s">
        <v>187</v>
      </c>
      <c r="D374" s="7" t="s">
        <v>188</v>
      </c>
      <c r="E374" s="9">
        <v>19.03</v>
      </c>
      <c r="F374" s="9" t="s">
        <v>47</v>
      </c>
      <c r="G374" s="27">
        <v>0</v>
      </c>
      <c r="H374" s="27">
        <v>0</v>
      </c>
      <c r="I374" s="10">
        <f t="shared" si="175"/>
        <v>0</v>
      </c>
      <c r="J374" s="10">
        <f t="shared" si="176"/>
        <v>0</v>
      </c>
      <c r="L374" s="91"/>
    </row>
    <row r="375" spans="2:12" ht="127.5">
      <c r="B375" s="39" t="s">
        <v>99</v>
      </c>
      <c r="C375" s="121" t="s">
        <v>189</v>
      </c>
      <c r="D375" s="7" t="s">
        <v>190</v>
      </c>
      <c r="E375" s="9">
        <v>19.03</v>
      </c>
      <c r="F375" s="9" t="s">
        <v>47</v>
      </c>
      <c r="G375" s="27">
        <v>0</v>
      </c>
      <c r="H375" s="27">
        <v>0</v>
      </c>
      <c r="I375" s="10">
        <f t="shared" si="175"/>
        <v>0</v>
      </c>
      <c r="J375" s="10">
        <f t="shared" si="176"/>
        <v>0</v>
      </c>
    </row>
    <row r="376" spans="2:12" ht="15.75" customHeight="1">
      <c r="B376" s="178" t="s">
        <v>432</v>
      </c>
      <c r="C376" s="179"/>
      <c r="D376" s="179"/>
      <c r="E376" s="179"/>
      <c r="F376" s="179"/>
      <c r="G376" s="179"/>
      <c r="H376" s="179"/>
      <c r="I376" s="179"/>
      <c r="J376" s="180"/>
    </row>
    <row r="377" spans="2:12" ht="51">
      <c r="B377" s="37" t="s">
        <v>100</v>
      </c>
      <c r="C377" s="45" t="s">
        <v>76</v>
      </c>
      <c r="D377" s="42" t="s">
        <v>75</v>
      </c>
      <c r="E377" s="43">
        <v>4.54</v>
      </c>
      <c r="F377" s="44" t="s">
        <v>70</v>
      </c>
      <c r="G377" s="27">
        <v>0</v>
      </c>
      <c r="H377" s="27">
        <v>0</v>
      </c>
      <c r="I377" s="10">
        <f t="shared" si="171"/>
        <v>0</v>
      </c>
      <c r="J377" s="10">
        <f t="shared" si="172"/>
        <v>0</v>
      </c>
    </row>
    <row r="378" spans="2:12" ht="38.25">
      <c r="B378" s="37" t="s">
        <v>101</v>
      </c>
      <c r="C378" s="11" t="s">
        <v>26</v>
      </c>
      <c r="D378" s="42" t="s">
        <v>74</v>
      </c>
      <c r="E378" s="43">
        <v>5.91</v>
      </c>
      <c r="F378" s="44" t="s">
        <v>429</v>
      </c>
      <c r="G378" s="27">
        <v>0</v>
      </c>
      <c r="H378" s="27">
        <v>0</v>
      </c>
      <c r="I378" s="10">
        <f t="shared" si="171"/>
        <v>0</v>
      </c>
      <c r="J378" s="10">
        <f t="shared" si="172"/>
        <v>0</v>
      </c>
    </row>
    <row r="379" spans="2:12" ht="25.5">
      <c r="B379" s="37" t="s">
        <v>102</v>
      </c>
      <c r="C379" s="11" t="s">
        <v>14</v>
      </c>
      <c r="D379" s="7" t="s">
        <v>68</v>
      </c>
      <c r="E379" s="8">
        <v>12.61</v>
      </c>
      <c r="F379" s="9" t="s">
        <v>43</v>
      </c>
      <c r="G379" s="27">
        <v>0</v>
      </c>
      <c r="H379" s="27">
        <v>0</v>
      </c>
      <c r="I379" s="10">
        <f t="shared" si="171"/>
        <v>0</v>
      </c>
      <c r="J379" s="10">
        <f t="shared" si="172"/>
        <v>0</v>
      </c>
    </row>
    <row r="380" spans="2:12" ht="25.5">
      <c r="B380" s="37" t="s">
        <v>103</v>
      </c>
      <c r="C380" s="11" t="s">
        <v>16</v>
      </c>
      <c r="D380" s="7" t="s">
        <v>252</v>
      </c>
      <c r="E380" s="8">
        <v>12.61</v>
      </c>
      <c r="F380" s="9" t="s">
        <v>47</v>
      </c>
      <c r="G380" s="27">
        <v>0</v>
      </c>
      <c r="H380" s="27">
        <v>0</v>
      </c>
      <c r="I380" s="10">
        <f t="shared" si="171"/>
        <v>0</v>
      </c>
      <c r="J380" s="10">
        <f t="shared" si="172"/>
        <v>0</v>
      </c>
    </row>
    <row r="381" spans="2:12" ht="63.75">
      <c r="B381" s="37" t="s">
        <v>104</v>
      </c>
      <c r="C381" s="7" t="s">
        <v>408</v>
      </c>
      <c r="D381" s="7" t="s">
        <v>430</v>
      </c>
      <c r="E381" s="9">
        <v>12.61</v>
      </c>
      <c r="F381" s="9" t="s">
        <v>47</v>
      </c>
      <c r="G381" s="27">
        <v>0</v>
      </c>
      <c r="H381" s="27">
        <v>0</v>
      </c>
      <c r="I381" s="10">
        <f>ROUND(E381*G381, 0)</f>
        <v>0</v>
      </c>
      <c r="J381" s="10">
        <f>ROUND(E381*H381, 0)</f>
        <v>0</v>
      </c>
      <c r="L381" s="91"/>
    </row>
    <row r="382" spans="2:12" ht="89.25">
      <c r="B382" s="37" t="s">
        <v>105</v>
      </c>
      <c r="C382" s="121" t="s">
        <v>182</v>
      </c>
      <c r="D382" s="7" t="s">
        <v>186</v>
      </c>
      <c r="E382" s="9">
        <v>12.61</v>
      </c>
      <c r="F382" s="9" t="s">
        <v>47</v>
      </c>
      <c r="G382" s="27">
        <v>0</v>
      </c>
      <c r="H382" s="27">
        <v>0</v>
      </c>
      <c r="I382" s="10">
        <f t="shared" ref="I382:I384" si="177">ROUND(E382*G382, 0)</f>
        <v>0</v>
      </c>
      <c r="J382" s="10">
        <f t="shared" ref="J382:J384" si="178">ROUND(E382*H382, 0)</f>
        <v>0</v>
      </c>
    </row>
    <row r="383" spans="2:12" ht="63.75">
      <c r="B383" s="37" t="s">
        <v>106</v>
      </c>
      <c r="C383" s="7" t="s">
        <v>187</v>
      </c>
      <c r="D383" s="7" t="s">
        <v>188</v>
      </c>
      <c r="E383" s="9">
        <v>12.61</v>
      </c>
      <c r="F383" s="9" t="s">
        <v>47</v>
      </c>
      <c r="G383" s="27">
        <v>0</v>
      </c>
      <c r="H383" s="27">
        <v>0</v>
      </c>
      <c r="I383" s="10">
        <f t="shared" si="177"/>
        <v>0</v>
      </c>
      <c r="J383" s="10">
        <f t="shared" si="178"/>
        <v>0</v>
      </c>
      <c r="L383" s="91"/>
    </row>
    <row r="384" spans="2:12" ht="127.5">
      <c r="B384" s="37" t="s">
        <v>107</v>
      </c>
      <c r="C384" s="47" t="s">
        <v>189</v>
      </c>
      <c r="D384" s="7" t="s">
        <v>190</v>
      </c>
      <c r="E384" s="9">
        <v>12.61</v>
      </c>
      <c r="F384" s="9" t="s">
        <v>47</v>
      </c>
      <c r="G384" s="27">
        <v>0</v>
      </c>
      <c r="H384" s="27">
        <v>0</v>
      </c>
      <c r="I384" s="10">
        <f t="shared" si="177"/>
        <v>0</v>
      </c>
      <c r="J384" s="10">
        <f t="shared" si="178"/>
        <v>0</v>
      </c>
    </row>
    <row r="385" spans="2:13" ht="114.75">
      <c r="B385" s="37" t="s">
        <v>108</v>
      </c>
      <c r="C385" s="121" t="s">
        <v>410</v>
      </c>
      <c r="D385" s="7" t="s">
        <v>409</v>
      </c>
      <c r="E385" s="9">
        <v>9.4700000000000006</v>
      </c>
      <c r="F385" s="9" t="s">
        <v>47</v>
      </c>
      <c r="G385" s="27">
        <v>0</v>
      </c>
      <c r="H385" s="27">
        <v>0</v>
      </c>
      <c r="I385" s="10">
        <f t="shared" ref="I385" si="179">ROUND(E385*G385, 0)</f>
        <v>0</v>
      </c>
      <c r="J385" s="10">
        <f t="shared" ref="J385" si="180">ROUND(E385*H385, 0)</f>
        <v>0</v>
      </c>
    </row>
    <row r="386" spans="2:13" ht="153">
      <c r="B386" s="37" t="s">
        <v>109</v>
      </c>
      <c r="C386" s="122" t="s">
        <v>412</v>
      </c>
      <c r="D386" s="123" t="s">
        <v>411</v>
      </c>
      <c r="E386" s="9">
        <v>9.4700000000000006</v>
      </c>
      <c r="F386" s="9" t="s">
        <v>47</v>
      </c>
      <c r="G386" s="27">
        <v>0</v>
      </c>
      <c r="H386" s="27">
        <v>0</v>
      </c>
      <c r="I386" s="10">
        <f>ROUND(E386*G386, 0)</f>
        <v>0</v>
      </c>
      <c r="J386" s="10">
        <f>ROUND(E386*H386, 0)</f>
        <v>0</v>
      </c>
    </row>
    <row r="387" spans="2:13" s="90" customFormat="1" ht="76.5">
      <c r="B387" s="37" t="s">
        <v>110</v>
      </c>
      <c r="C387" s="42" t="s">
        <v>413</v>
      </c>
      <c r="D387" s="42" t="s">
        <v>414</v>
      </c>
      <c r="E387" s="43">
        <v>5.41</v>
      </c>
      <c r="F387" s="44" t="s">
        <v>34</v>
      </c>
      <c r="G387" s="27">
        <v>0</v>
      </c>
      <c r="H387" s="27">
        <v>0</v>
      </c>
      <c r="I387" s="10">
        <f t="shared" ref="I387:I392" si="181">ROUND(E387*G387, 0)</f>
        <v>0</v>
      </c>
      <c r="J387" s="10">
        <f t="shared" ref="J387:J392" si="182">ROUND(E387*H387, 0)</f>
        <v>0</v>
      </c>
      <c r="K387"/>
      <c r="L387" s="183"/>
      <c r="M387" s="183"/>
    </row>
    <row r="388" spans="2:13" s="90" customFormat="1" ht="51">
      <c r="B388" s="37" t="s">
        <v>111</v>
      </c>
      <c r="C388" s="42" t="s">
        <v>415</v>
      </c>
      <c r="D388" s="42" t="s">
        <v>416</v>
      </c>
      <c r="E388" s="43">
        <v>4.0599999999999996</v>
      </c>
      <c r="F388" s="44" t="s">
        <v>70</v>
      </c>
      <c r="G388" s="27">
        <v>0</v>
      </c>
      <c r="H388" s="27">
        <v>0</v>
      </c>
      <c r="I388" s="10">
        <f t="shared" si="181"/>
        <v>0</v>
      </c>
      <c r="J388" s="10">
        <f t="shared" si="182"/>
        <v>0</v>
      </c>
      <c r="K388"/>
      <c r="L388" s="183"/>
      <c r="M388" s="183"/>
    </row>
    <row r="389" spans="2:13" s="90" customFormat="1" ht="38.25">
      <c r="B389" s="37" t="s">
        <v>112</v>
      </c>
      <c r="C389" s="42" t="s">
        <v>415</v>
      </c>
      <c r="D389" s="42" t="s">
        <v>422</v>
      </c>
      <c r="E389" s="43">
        <v>0.48</v>
      </c>
      <c r="F389" s="44" t="s">
        <v>70</v>
      </c>
      <c r="G389" s="27">
        <v>0</v>
      </c>
      <c r="H389" s="27">
        <v>0</v>
      </c>
      <c r="I389" s="10">
        <f t="shared" ref="I389" si="183">ROUND(E389*G389, 0)</f>
        <v>0</v>
      </c>
      <c r="J389" s="10">
        <f t="shared" ref="J389" si="184">ROUND(E389*H389, 0)</f>
        <v>0</v>
      </c>
      <c r="K389"/>
      <c r="L389" s="183"/>
      <c r="M389" s="183"/>
    </row>
    <row r="390" spans="2:13" s="90" customFormat="1" ht="127.5">
      <c r="B390" s="37" t="s">
        <v>113</v>
      </c>
      <c r="C390" s="42" t="s">
        <v>417</v>
      </c>
      <c r="D390" s="42" t="s">
        <v>433</v>
      </c>
      <c r="E390" s="43">
        <v>5.41</v>
      </c>
      <c r="F390" s="44" t="s">
        <v>34</v>
      </c>
      <c r="G390" s="27">
        <v>0</v>
      </c>
      <c r="H390" s="27">
        <v>0</v>
      </c>
      <c r="I390" s="10">
        <f t="shared" si="181"/>
        <v>0</v>
      </c>
      <c r="J390" s="10">
        <f t="shared" si="182"/>
        <v>0</v>
      </c>
      <c r="K390"/>
      <c r="L390" s="183"/>
      <c r="M390" s="183"/>
    </row>
    <row r="391" spans="2:13" s="90" customFormat="1" ht="63.75">
      <c r="B391" s="37" t="s">
        <v>114</v>
      </c>
      <c r="C391" s="42" t="s">
        <v>418</v>
      </c>
      <c r="D391" s="42" t="s">
        <v>419</v>
      </c>
      <c r="E391" s="43">
        <v>1</v>
      </c>
      <c r="F391" s="44" t="s">
        <v>33</v>
      </c>
      <c r="G391" s="27">
        <v>0</v>
      </c>
      <c r="H391" s="27">
        <v>0</v>
      </c>
      <c r="I391" s="10">
        <f t="shared" si="181"/>
        <v>0</v>
      </c>
      <c r="J391" s="10">
        <f t="shared" si="182"/>
        <v>0</v>
      </c>
      <c r="K391"/>
      <c r="L391" s="183"/>
      <c r="M391" s="183"/>
    </row>
    <row r="392" spans="2:13" s="90" customFormat="1" ht="76.5">
      <c r="B392" s="37" t="s">
        <v>115</v>
      </c>
      <c r="C392" s="42" t="s">
        <v>421</v>
      </c>
      <c r="D392" s="42" t="s">
        <v>420</v>
      </c>
      <c r="E392" s="43">
        <v>14.33</v>
      </c>
      <c r="F392" s="44" t="s">
        <v>47</v>
      </c>
      <c r="G392" s="27">
        <v>0</v>
      </c>
      <c r="H392" s="27">
        <v>0</v>
      </c>
      <c r="I392" s="10">
        <f t="shared" si="181"/>
        <v>0</v>
      </c>
      <c r="J392" s="10">
        <f t="shared" si="182"/>
        <v>0</v>
      </c>
      <c r="K392"/>
      <c r="L392" s="183"/>
      <c r="M392" s="183"/>
    </row>
    <row r="393" spans="2:13" s="29" customFormat="1" ht="63.75">
      <c r="B393" s="37" t="s">
        <v>116</v>
      </c>
      <c r="C393" s="11" t="s">
        <v>17</v>
      </c>
      <c r="D393" s="11" t="s">
        <v>423</v>
      </c>
      <c r="E393" s="19">
        <v>5.12</v>
      </c>
      <c r="F393" s="19" t="s">
        <v>47</v>
      </c>
      <c r="G393" s="27">
        <v>0</v>
      </c>
      <c r="H393" s="27">
        <v>0</v>
      </c>
      <c r="I393" s="12">
        <f t="shared" ref="I393:I399" si="185">ROUND(E393*G393, 0)</f>
        <v>0</v>
      </c>
      <c r="J393" s="12">
        <f t="shared" ref="J393:J399" si="186">ROUND(E393*H393, 0)</f>
        <v>0</v>
      </c>
      <c r="M393" s="91"/>
    </row>
    <row r="394" spans="2:13">
      <c r="B394" s="37" t="s">
        <v>117</v>
      </c>
      <c r="C394" s="11" t="s">
        <v>25</v>
      </c>
      <c r="D394" s="7" t="s">
        <v>192</v>
      </c>
      <c r="E394" s="9">
        <v>5.12</v>
      </c>
      <c r="F394" s="9" t="s">
        <v>47</v>
      </c>
      <c r="G394" s="27">
        <v>0</v>
      </c>
      <c r="H394" s="27">
        <v>0</v>
      </c>
      <c r="I394" s="10">
        <f t="shared" si="185"/>
        <v>0</v>
      </c>
      <c r="J394" s="10">
        <f t="shared" si="186"/>
        <v>0</v>
      </c>
      <c r="L394" s="91"/>
    </row>
    <row r="395" spans="2:13" ht="38.25">
      <c r="B395" s="37" t="s">
        <v>118</v>
      </c>
      <c r="C395" s="47" t="s">
        <v>202</v>
      </c>
      <c r="D395" s="123" t="s">
        <v>424</v>
      </c>
      <c r="E395" s="9">
        <v>5.12</v>
      </c>
      <c r="F395" s="9" t="s">
        <v>47</v>
      </c>
      <c r="G395" s="27">
        <v>0</v>
      </c>
      <c r="H395" s="27">
        <v>0</v>
      </c>
      <c r="I395" s="10">
        <f>ROUND(E395*G395, 0)</f>
        <v>0</v>
      </c>
      <c r="J395" s="10">
        <f>ROUND(E395*H395, 0)</f>
        <v>0</v>
      </c>
    </row>
    <row r="396" spans="2:13">
      <c r="B396" s="37" t="s">
        <v>119</v>
      </c>
      <c r="C396" s="7" t="s">
        <v>25</v>
      </c>
      <c r="D396" s="7" t="s">
        <v>435</v>
      </c>
      <c r="E396" s="9">
        <v>5.12</v>
      </c>
      <c r="F396" s="9" t="s">
        <v>47</v>
      </c>
      <c r="G396" s="27">
        <v>0</v>
      </c>
      <c r="H396" s="27">
        <v>0</v>
      </c>
      <c r="I396" s="10">
        <f t="shared" ref="I396" si="187">ROUND(E396*G396, 0)</f>
        <v>0</v>
      </c>
      <c r="J396" s="10">
        <f t="shared" ref="J396" si="188">ROUND(E396*H396, 0)</f>
        <v>0</v>
      </c>
      <c r="L396" s="91"/>
    </row>
    <row r="397" spans="2:13" ht="25.5">
      <c r="B397" s="37" t="s">
        <v>120</v>
      </c>
      <c r="C397" s="7" t="s">
        <v>205</v>
      </c>
      <c r="D397" s="7" t="s">
        <v>206</v>
      </c>
      <c r="E397" s="9">
        <v>7.45</v>
      </c>
      <c r="F397" s="9" t="s">
        <v>47</v>
      </c>
      <c r="G397" s="27">
        <v>0</v>
      </c>
      <c r="H397" s="27">
        <v>0</v>
      </c>
      <c r="I397" s="10">
        <f t="shared" ref="I397" si="189">ROUND(E397*G397, 0)</f>
        <v>0</v>
      </c>
      <c r="J397" s="10">
        <f t="shared" ref="J397" si="190">ROUND(E397*H397, 0)</f>
        <v>0</v>
      </c>
    </row>
    <row r="398" spans="2:13" ht="63.75">
      <c r="B398" s="37" t="s">
        <v>121</v>
      </c>
      <c r="C398" s="7" t="s">
        <v>204</v>
      </c>
      <c r="D398" s="7" t="s">
        <v>271</v>
      </c>
      <c r="E398" s="9">
        <v>7.45</v>
      </c>
      <c r="F398" s="9" t="s">
        <v>47</v>
      </c>
      <c r="G398" s="27">
        <v>0</v>
      </c>
      <c r="H398" s="27">
        <v>0</v>
      </c>
      <c r="I398" s="10">
        <f>ROUND(E398*G398, 0)</f>
        <v>0</v>
      </c>
      <c r="J398" s="10">
        <f>ROUND(E398*H398, 0)</f>
        <v>0</v>
      </c>
      <c r="L398" s="91"/>
    </row>
    <row r="399" spans="2:13" ht="25.5">
      <c r="B399" s="37" t="s">
        <v>122</v>
      </c>
      <c r="C399" s="121" t="s">
        <v>25</v>
      </c>
      <c r="D399" s="7" t="s">
        <v>425</v>
      </c>
      <c r="E399" s="9">
        <v>1</v>
      </c>
      <c r="F399" s="9" t="s">
        <v>33</v>
      </c>
      <c r="G399" s="27">
        <v>0</v>
      </c>
      <c r="H399" s="27">
        <v>0</v>
      </c>
      <c r="I399" s="10">
        <f t="shared" si="185"/>
        <v>0</v>
      </c>
      <c r="J399" s="10">
        <f t="shared" si="186"/>
        <v>0</v>
      </c>
    </row>
    <row r="400" spans="2:13">
      <c r="B400" s="37" t="s">
        <v>123</v>
      </c>
      <c r="C400" s="122" t="s">
        <v>25</v>
      </c>
      <c r="D400" s="123" t="s">
        <v>426</v>
      </c>
      <c r="E400" s="9">
        <v>1</v>
      </c>
      <c r="F400" s="9" t="s">
        <v>33</v>
      </c>
      <c r="G400" s="27">
        <v>0</v>
      </c>
      <c r="H400" s="27">
        <v>0</v>
      </c>
      <c r="I400" s="10">
        <f>ROUND(E400*G400, 0)</f>
        <v>0</v>
      </c>
      <c r="J400" s="10">
        <f>ROUND(E400*H400, 0)</f>
        <v>0</v>
      </c>
    </row>
    <row r="401" spans="2:12">
      <c r="B401" s="37" t="s">
        <v>124</v>
      </c>
      <c r="C401" s="7" t="s">
        <v>25</v>
      </c>
      <c r="D401" s="7" t="s">
        <v>427</v>
      </c>
      <c r="E401" s="9">
        <v>1</v>
      </c>
      <c r="F401" s="9" t="s">
        <v>33</v>
      </c>
      <c r="G401" s="27">
        <v>0</v>
      </c>
      <c r="H401" s="27">
        <v>0</v>
      </c>
      <c r="I401" s="10">
        <f t="shared" ref="I401" si="191">ROUND(E401*G401, 0)</f>
        <v>0</v>
      </c>
      <c r="J401" s="10">
        <f t="shared" ref="J401" si="192">ROUND(E401*H401, 0)</f>
        <v>0</v>
      </c>
    </row>
    <row r="402" spans="2:12" ht="38.25">
      <c r="B402" s="37" t="s">
        <v>125</v>
      </c>
      <c r="C402" s="7" t="s">
        <v>25</v>
      </c>
      <c r="D402" s="7" t="s">
        <v>428</v>
      </c>
      <c r="E402" s="9">
        <v>1</v>
      </c>
      <c r="F402" s="9" t="s">
        <v>33</v>
      </c>
      <c r="G402" s="27">
        <v>0</v>
      </c>
      <c r="H402" s="27">
        <v>0</v>
      </c>
      <c r="I402" s="10">
        <f>ROUND(E402*G402, 0)</f>
        <v>0</v>
      </c>
      <c r="J402" s="10">
        <f>ROUND(E402*H402, 0)</f>
        <v>0</v>
      </c>
    </row>
    <row r="403" spans="2:12">
      <c r="B403" s="33"/>
      <c r="C403" s="13"/>
      <c r="D403" s="13" t="s">
        <v>132</v>
      </c>
      <c r="E403" s="14"/>
      <c r="F403" s="15"/>
      <c r="G403" s="16"/>
      <c r="H403" s="40"/>
      <c r="I403" s="17">
        <f>ROUND(SUM(I365:I402),0)</f>
        <v>0</v>
      </c>
      <c r="J403" s="17">
        <f>ROUND(SUM(J365:J402),0)</f>
        <v>0</v>
      </c>
      <c r="L403" s="183"/>
    </row>
    <row r="406" spans="2:12" ht="15.75" customHeight="1">
      <c r="B406" s="168" t="s">
        <v>405</v>
      </c>
      <c r="C406" s="169"/>
      <c r="D406" s="169"/>
      <c r="E406" s="169"/>
      <c r="F406" s="169"/>
      <c r="G406" s="169"/>
      <c r="H406" s="169"/>
      <c r="I406" s="169"/>
      <c r="J406" s="170"/>
      <c r="L406" s="183"/>
    </row>
    <row r="407" spans="2:12" ht="15.75" customHeight="1">
      <c r="B407" s="178" t="s">
        <v>436</v>
      </c>
      <c r="C407" s="179"/>
      <c r="D407" s="179"/>
      <c r="E407" s="179"/>
      <c r="F407" s="179"/>
      <c r="G407" s="179"/>
      <c r="H407" s="179"/>
      <c r="I407" s="179"/>
      <c r="J407" s="180"/>
      <c r="L407" s="91"/>
    </row>
    <row r="408" spans="2:12" ht="63.75">
      <c r="B408" s="37" t="s">
        <v>89</v>
      </c>
      <c r="C408" s="47" t="s">
        <v>17</v>
      </c>
      <c r="D408" s="7" t="s">
        <v>434</v>
      </c>
      <c r="E408" s="9">
        <v>5.87</v>
      </c>
      <c r="F408" s="9" t="s">
        <v>32</v>
      </c>
      <c r="G408" s="27">
        <v>0</v>
      </c>
      <c r="H408" s="27">
        <v>0</v>
      </c>
      <c r="I408" s="10">
        <f t="shared" ref="I408:I410" si="193">ROUND(E408*G408, 0)</f>
        <v>0</v>
      </c>
      <c r="J408" s="10">
        <f t="shared" ref="J408:J410" si="194">ROUND(E408*H408, 0)</f>
        <v>0</v>
      </c>
    </row>
    <row r="409" spans="2:12" ht="76.5">
      <c r="B409" s="37" t="s">
        <v>90</v>
      </c>
      <c r="C409" s="11" t="s">
        <v>196</v>
      </c>
      <c r="D409" s="7" t="s">
        <v>195</v>
      </c>
      <c r="E409" s="9">
        <v>5.87</v>
      </c>
      <c r="F409" s="9" t="s">
        <v>32</v>
      </c>
      <c r="G409" s="27">
        <v>0</v>
      </c>
      <c r="H409" s="27">
        <v>0</v>
      </c>
      <c r="I409" s="10">
        <f t="shared" si="193"/>
        <v>0</v>
      </c>
      <c r="J409" s="10">
        <f t="shared" si="194"/>
        <v>0</v>
      </c>
    </row>
    <row r="410" spans="2:12" ht="25.5">
      <c r="B410" s="37" t="s">
        <v>91</v>
      </c>
      <c r="C410" s="11" t="s">
        <v>14</v>
      </c>
      <c r="D410" s="7" t="s">
        <v>68</v>
      </c>
      <c r="E410" s="9">
        <v>11.38</v>
      </c>
      <c r="F410" s="9" t="s">
        <v>43</v>
      </c>
      <c r="G410" s="27">
        <v>0</v>
      </c>
      <c r="H410" s="27">
        <v>0</v>
      </c>
      <c r="I410" s="10">
        <f t="shared" si="193"/>
        <v>0</v>
      </c>
      <c r="J410" s="10">
        <f t="shared" si="194"/>
        <v>0</v>
      </c>
    </row>
    <row r="411" spans="2:12" ht="25.5">
      <c r="B411" s="37" t="s">
        <v>92</v>
      </c>
      <c r="C411" s="11" t="s">
        <v>16</v>
      </c>
      <c r="D411" s="7" t="s">
        <v>406</v>
      </c>
      <c r="E411" s="9">
        <v>11.38</v>
      </c>
      <c r="F411" s="9" t="s">
        <v>47</v>
      </c>
      <c r="G411" s="27">
        <v>0</v>
      </c>
      <c r="H411" s="27">
        <v>0</v>
      </c>
      <c r="I411" s="10">
        <f t="shared" ref="I411:I413" si="195">ROUND(E411*G411, 0)</f>
        <v>0</v>
      </c>
      <c r="J411" s="10">
        <f t="shared" ref="J411:J413" si="196">ROUND(E411*H411, 0)</f>
        <v>0</v>
      </c>
    </row>
    <row r="412" spans="2:12" ht="25.5">
      <c r="B412" s="37" t="s">
        <v>93</v>
      </c>
      <c r="C412" s="7" t="s">
        <v>25</v>
      </c>
      <c r="D412" s="7" t="s">
        <v>407</v>
      </c>
      <c r="E412" s="9">
        <v>11.38</v>
      </c>
      <c r="F412" s="9" t="s">
        <v>47</v>
      </c>
      <c r="G412" s="27">
        <v>0</v>
      </c>
      <c r="H412" s="27">
        <v>0</v>
      </c>
      <c r="I412" s="10">
        <f t="shared" si="195"/>
        <v>0</v>
      </c>
      <c r="J412" s="10">
        <f t="shared" si="196"/>
        <v>0</v>
      </c>
      <c r="L412" s="91"/>
    </row>
    <row r="413" spans="2:12" ht="89.25">
      <c r="B413" s="37" t="s">
        <v>94</v>
      </c>
      <c r="C413" s="121" t="s">
        <v>182</v>
      </c>
      <c r="D413" s="7" t="s">
        <v>186</v>
      </c>
      <c r="E413" s="9">
        <v>11.38</v>
      </c>
      <c r="F413" s="9" t="s">
        <v>47</v>
      </c>
      <c r="G413" s="27">
        <v>0</v>
      </c>
      <c r="H413" s="27">
        <v>0</v>
      </c>
      <c r="I413" s="10">
        <f t="shared" si="195"/>
        <v>0</v>
      </c>
      <c r="J413" s="10">
        <f t="shared" si="196"/>
        <v>0</v>
      </c>
    </row>
    <row r="414" spans="2:12" ht="89.25">
      <c r="B414" s="37" t="s">
        <v>95</v>
      </c>
      <c r="C414" s="122" t="s">
        <v>183</v>
      </c>
      <c r="D414" s="123" t="s">
        <v>184</v>
      </c>
      <c r="E414" s="9">
        <v>2.81</v>
      </c>
      <c r="F414" s="9" t="s">
        <v>47</v>
      </c>
      <c r="G414" s="27">
        <v>0</v>
      </c>
      <c r="H414" s="27">
        <v>0</v>
      </c>
      <c r="I414" s="10">
        <f>ROUND(E414*G414, 0)</f>
        <v>0</v>
      </c>
      <c r="J414" s="10">
        <f>ROUND(E414*H414, 0)</f>
        <v>0</v>
      </c>
    </row>
    <row r="415" spans="2:12" ht="127.5">
      <c r="B415" s="37" t="s">
        <v>96</v>
      </c>
      <c r="C415" s="7" t="s">
        <v>185</v>
      </c>
      <c r="D415" s="7" t="s">
        <v>254</v>
      </c>
      <c r="E415" s="9">
        <v>8.57</v>
      </c>
      <c r="F415" s="9" t="s">
        <v>47</v>
      </c>
      <c r="G415" s="27">
        <v>0</v>
      </c>
      <c r="H415" s="27">
        <v>0</v>
      </c>
      <c r="I415" s="10">
        <f t="shared" ref="I415:I417" si="197">ROUND(E415*G415, 0)</f>
        <v>0</v>
      </c>
      <c r="J415" s="10">
        <f t="shared" ref="J415:J417" si="198">ROUND(E415*H415, 0)</f>
        <v>0</v>
      </c>
    </row>
    <row r="416" spans="2:12" ht="63.75">
      <c r="B416" s="37" t="s">
        <v>97</v>
      </c>
      <c r="C416" s="7" t="s">
        <v>187</v>
      </c>
      <c r="D416" s="7" t="s">
        <v>188</v>
      </c>
      <c r="E416" s="9">
        <v>11.38</v>
      </c>
      <c r="F416" s="9" t="s">
        <v>47</v>
      </c>
      <c r="G416" s="27">
        <v>0</v>
      </c>
      <c r="H416" s="27">
        <v>0</v>
      </c>
      <c r="I416" s="10">
        <f t="shared" si="197"/>
        <v>0</v>
      </c>
      <c r="J416" s="10">
        <f t="shared" si="198"/>
        <v>0</v>
      </c>
      <c r="L416" s="91"/>
    </row>
    <row r="417" spans="2:13" ht="127.5">
      <c r="B417" s="37" t="s">
        <v>98</v>
      </c>
      <c r="C417" s="121" t="s">
        <v>189</v>
      </c>
      <c r="D417" s="7" t="s">
        <v>190</v>
      </c>
      <c r="E417" s="9">
        <v>11.38</v>
      </c>
      <c r="F417" s="9" t="s">
        <v>47</v>
      </c>
      <c r="G417" s="27">
        <v>0</v>
      </c>
      <c r="H417" s="27">
        <v>0</v>
      </c>
      <c r="I417" s="10">
        <f t="shared" si="197"/>
        <v>0</v>
      </c>
      <c r="J417" s="10">
        <f t="shared" si="198"/>
        <v>0</v>
      </c>
    </row>
    <row r="418" spans="2:13" ht="15.75" customHeight="1">
      <c r="B418" s="178" t="s">
        <v>437</v>
      </c>
      <c r="C418" s="179"/>
      <c r="D418" s="179"/>
      <c r="E418" s="179"/>
      <c r="F418" s="179"/>
      <c r="G418" s="179"/>
      <c r="H418" s="179"/>
      <c r="I418" s="179"/>
      <c r="J418" s="180"/>
      <c r="L418" s="91"/>
    </row>
    <row r="419" spans="2:13" ht="51">
      <c r="B419" s="37" t="s">
        <v>99</v>
      </c>
      <c r="C419" s="45" t="s">
        <v>76</v>
      </c>
      <c r="D419" s="42" t="s">
        <v>75</v>
      </c>
      <c r="E419" s="43">
        <v>4.32</v>
      </c>
      <c r="F419" s="44" t="s">
        <v>70</v>
      </c>
      <c r="G419" s="27">
        <v>0</v>
      </c>
      <c r="H419" s="27">
        <v>0</v>
      </c>
      <c r="I419" s="10">
        <f t="shared" ref="I419:I422" si="199">ROUND(E419*G419, 0)</f>
        <v>0</v>
      </c>
      <c r="J419" s="10">
        <f t="shared" ref="J419:J422" si="200">ROUND(E419*H419, 0)</f>
        <v>0</v>
      </c>
    </row>
    <row r="420" spans="2:13" ht="38.25">
      <c r="B420" s="37" t="s">
        <v>100</v>
      </c>
      <c r="C420" s="7" t="s">
        <v>26</v>
      </c>
      <c r="D420" s="42" t="s">
        <v>74</v>
      </c>
      <c r="E420" s="43">
        <v>5.62</v>
      </c>
      <c r="F420" s="44" t="s">
        <v>429</v>
      </c>
      <c r="G420" s="27">
        <v>0</v>
      </c>
      <c r="H420" s="27">
        <v>0</v>
      </c>
      <c r="I420" s="10">
        <f t="shared" si="199"/>
        <v>0</v>
      </c>
      <c r="J420" s="10">
        <f t="shared" si="200"/>
        <v>0</v>
      </c>
    </row>
    <row r="421" spans="2:13" ht="25.5">
      <c r="B421" s="37" t="s">
        <v>101</v>
      </c>
      <c r="C421" s="11" t="s">
        <v>14</v>
      </c>
      <c r="D421" s="7" t="s">
        <v>68</v>
      </c>
      <c r="E421" s="8">
        <v>12.07</v>
      </c>
      <c r="F421" s="9" t="s">
        <v>43</v>
      </c>
      <c r="G421" s="27">
        <v>0</v>
      </c>
      <c r="H421" s="27">
        <v>0</v>
      </c>
      <c r="I421" s="10">
        <f t="shared" si="199"/>
        <v>0</v>
      </c>
      <c r="J421" s="10">
        <f t="shared" si="200"/>
        <v>0</v>
      </c>
    </row>
    <row r="422" spans="2:13" ht="25.5">
      <c r="B422" s="37" t="s">
        <v>102</v>
      </c>
      <c r="C422" s="11" t="s">
        <v>16</v>
      </c>
      <c r="D422" s="7" t="s">
        <v>252</v>
      </c>
      <c r="E422" s="8">
        <v>12.07</v>
      </c>
      <c r="F422" s="9" t="s">
        <v>47</v>
      </c>
      <c r="G422" s="27">
        <v>0</v>
      </c>
      <c r="H422" s="27">
        <v>0</v>
      </c>
      <c r="I422" s="10">
        <f t="shared" si="199"/>
        <v>0</v>
      </c>
      <c r="J422" s="10">
        <f t="shared" si="200"/>
        <v>0</v>
      </c>
    </row>
    <row r="423" spans="2:13" ht="63.75">
      <c r="B423" s="37" t="s">
        <v>103</v>
      </c>
      <c r="C423" s="7" t="s">
        <v>408</v>
      </c>
      <c r="D423" s="7" t="s">
        <v>430</v>
      </c>
      <c r="E423" s="9">
        <v>12.07</v>
      </c>
      <c r="F423" s="9" t="s">
        <v>47</v>
      </c>
      <c r="G423" s="27">
        <v>0</v>
      </c>
      <c r="H423" s="27">
        <v>0</v>
      </c>
      <c r="I423" s="10">
        <f>ROUND(E423*G423, 0)</f>
        <v>0</v>
      </c>
      <c r="J423" s="10">
        <f>ROUND(E423*H423, 0)</f>
        <v>0</v>
      </c>
      <c r="L423" s="91"/>
    </row>
    <row r="424" spans="2:13" ht="89.25">
      <c r="B424" s="37" t="s">
        <v>104</v>
      </c>
      <c r="C424" s="121" t="s">
        <v>182</v>
      </c>
      <c r="D424" s="7" t="s">
        <v>186</v>
      </c>
      <c r="E424" s="9">
        <v>2.94</v>
      </c>
      <c r="F424" s="9" t="s">
        <v>47</v>
      </c>
      <c r="G424" s="27">
        <v>0</v>
      </c>
      <c r="H424" s="27">
        <v>0</v>
      </c>
      <c r="I424" s="10">
        <f t="shared" ref="I424:I427" si="201">ROUND(E424*G424, 0)</f>
        <v>0</v>
      </c>
      <c r="J424" s="10">
        <f t="shared" ref="J424:J427" si="202">ROUND(E424*H424, 0)</f>
        <v>0</v>
      </c>
    </row>
    <row r="425" spans="2:13" ht="63.75">
      <c r="B425" s="37" t="s">
        <v>105</v>
      </c>
      <c r="C425" s="7" t="s">
        <v>187</v>
      </c>
      <c r="D425" s="7" t="s">
        <v>188</v>
      </c>
      <c r="E425" s="9">
        <v>2.94</v>
      </c>
      <c r="F425" s="9" t="s">
        <v>47</v>
      </c>
      <c r="G425" s="27">
        <v>0</v>
      </c>
      <c r="H425" s="27">
        <v>0</v>
      </c>
      <c r="I425" s="10">
        <f t="shared" si="201"/>
        <v>0</v>
      </c>
      <c r="J425" s="10">
        <f t="shared" si="202"/>
        <v>0</v>
      </c>
      <c r="L425" s="91"/>
    </row>
    <row r="426" spans="2:13" ht="127.5">
      <c r="B426" s="37" t="s">
        <v>106</v>
      </c>
      <c r="C426" s="47" t="s">
        <v>189</v>
      </c>
      <c r="D426" s="7" t="s">
        <v>190</v>
      </c>
      <c r="E426" s="9">
        <v>2.94</v>
      </c>
      <c r="F426" s="9" t="s">
        <v>47</v>
      </c>
      <c r="G426" s="27">
        <v>0</v>
      </c>
      <c r="H426" s="27">
        <v>0</v>
      </c>
      <c r="I426" s="10">
        <f t="shared" si="201"/>
        <v>0</v>
      </c>
      <c r="J426" s="10">
        <f t="shared" si="202"/>
        <v>0</v>
      </c>
    </row>
    <row r="427" spans="2:13" ht="114.75">
      <c r="B427" s="37" t="s">
        <v>107</v>
      </c>
      <c r="C427" s="121" t="s">
        <v>410</v>
      </c>
      <c r="D427" s="7" t="s">
        <v>409</v>
      </c>
      <c r="E427" s="9">
        <v>9.2899999999999991</v>
      </c>
      <c r="F427" s="9" t="s">
        <v>47</v>
      </c>
      <c r="G427" s="27">
        <v>0</v>
      </c>
      <c r="H427" s="27">
        <v>0</v>
      </c>
      <c r="I427" s="10">
        <f t="shared" si="201"/>
        <v>0</v>
      </c>
      <c r="J427" s="10">
        <f t="shared" si="202"/>
        <v>0</v>
      </c>
    </row>
    <row r="428" spans="2:13" ht="153">
      <c r="B428" s="37" t="s">
        <v>108</v>
      </c>
      <c r="C428" s="122" t="s">
        <v>412</v>
      </c>
      <c r="D428" s="123" t="s">
        <v>411</v>
      </c>
      <c r="E428" s="9">
        <v>9.2899999999999991</v>
      </c>
      <c r="F428" s="9" t="s">
        <v>47</v>
      </c>
      <c r="G428" s="27">
        <v>0</v>
      </c>
      <c r="H428" s="27">
        <v>0</v>
      </c>
      <c r="I428" s="10">
        <f>ROUND(E428*G428, 0)</f>
        <v>0</v>
      </c>
      <c r="J428" s="10">
        <f>ROUND(E428*H428, 0)</f>
        <v>0</v>
      </c>
    </row>
    <row r="429" spans="2:13" s="90" customFormat="1" ht="76.5">
      <c r="B429" s="37" t="s">
        <v>109</v>
      </c>
      <c r="C429" s="42" t="s">
        <v>413</v>
      </c>
      <c r="D429" s="42" t="s">
        <v>414</v>
      </c>
      <c r="E429" s="43">
        <v>5.34</v>
      </c>
      <c r="F429" s="44" t="s">
        <v>34</v>
      </c>
      <c r="G429" s="27">
        <v>0</v>
      </c>
      <c r="H429" s="27">
        <v>0</v>
      </c>
      <c r="I429" s="10">
        <f t="shared" ref="I429:I436" si="203">ROUND(E429*G429, 0)</f>
        <v>0</v>
      </c>
      <c r="J429" s="10">
        <f t="shared" ref="J429:J436" si="204">ROUND(E429*H429, 0)</f>
        <v>0</v>
      </c>
      <c r="K429"/>
      <c r="L429" s="183"/>
      <c r="M429" s="183"/>
    </row>
    <row r="430" spans="2:13" s="90" customFormat="1" ht="51">
      <c r="B430" s="37" t="s">
        <v>110</v>
      </c>
      <c r="C430" s="42" t="s">
        <v>415</v>
      </c>
      <c r="D430" s="42" t="s">
        <v>416</v>
      </c>
      <c r="E430" s="43">
        <v>3.79</v>
      </c>
      <c r="F430" s="44" t="s">
        <v>70</v>
      </c>
      <c r="G430" s="27">
        <v>0</v>
      </c>
      <c r="H430" s="27">
        <v>0</v>
      </c>
      <c r="I430" s="10">
        <f t="shared" si="203"/>
        <v>0</v>
      </c>
      <c r="J430" s="10">
        <f t="shared" si="204"/>
        <v>0</v>
      </c>
      <c r="K430"/>
      <c r="L430" s="183"/>
      <c r="M430" s="183"/>
    </row>
    <row r="431" spans="2:13" s="90" customFormat="1" ht="38.25">
      <c r="B431" s="37" t="s">
        <v>111</v>
      </c>
      <c r="C431" s="42" t="s">
        <v>415</v>
      </c>
      <c r="D431" s="42" t="s">
        <v>422</v>
      </c>
      <c r="E431" s="43">
        <v>0.53</v>
      </c>
      <c r="F431" s="44" t="s">
        <v>70</v>
      </c>
      <c r="G431" s="27">
        <v>0</v>
      </c>
      <c r="H431" s="27">
        <v>0</v>
      </c>
      <c r="I431" s="10">
        <f t="shared" si="203"/>
        <v>0</v>
      </c>
      <c r="J431" s="10">
        <f t="shared" si="204"/>
        <v>0</v>
      </c>
      <c r="K431"/>
      <c r="L431" s="183"/>
      <c r="M431" s="183"/>
    </row>
    <row r="432" spans="2:13" s="90" customFormat="1" ht="127.5">
      <c r="B432" s="37" t="s">
        <v>112</v>
      </c>
      <c r="C432" s="42" t="s">
        <v>417</v>
      </c>
      <c r="D432" s="42" t="s">
        <v>433</v>
      </c>
      <c r="E432" s="43">
        <v>5.34</v>
      </c>
      <c r="F432" s="44" t="s">
        <v>34</v>
      </c>
      <c r="G432" s="27">
        <v>0</v>
      </c>
      <c r="H432" s="27">
        <v>0</v>
      </c>
      <c r="I432" s="10">
        <f t="shared" si="203"/>
        <v>0</v>
      </c>
      <c r="J432" s="10">
        <f t="shared" si="204"/>
        <v>0</v>
      </c>
      <c r="K432"/>
      <c r="L432" s="183"/>
      <c r="M432" s="183"/>
    </row>
    <row r="433" spans="2:13" s="90" customFormat="1" ht="63.75">
      <c r="B433" s="37" t="s">
        <v>113</v>
      </c>
      <c r="C433" s="42" t="s">
        <v>418</v>
      </c>
      <c r="D433" s="42" t="s">
        <v>419</v>
      </c>
      <c r="E433" s="43">
        <v>1</v>
      </c>
      <c r="F433" s="44" t="s">
        <v>33</v>
      </c>
      <c r="G433" s="27">
        <v>0</v>
      </c>
      <c r="H433" s="27">
        <v>0</v>
      </c>
      <c r="I433" s="10">
        <f t="shared" si="203"/>
        <v>0</v>
      </c>
      <c r="J433" s="10">
        <f t="shared" si="204"/>
        <v>0</v>
      </c>
      <c r="K433"/>
      <c r="L433" s="183"/>
      <c r="M433" s="183"/>
    </row>
    <row r="434" spans="2:13" s="90" customFormat="1" ht="76.5">
      <c r="B434" s="37" t="s">
        <v>114</v>
      </c>
      <c r="C434" s="42" t="s">
        <v>421</v>
      </c>
      <c r="D434" s="42" t="s">
        <v>420</v>
      </c>
      <c r="E434" s="43">
        <v>14.34</v>
      </c>
      <c r="F434" s="44" t="s">
        <v>47</v>
      </c>
      <c r="G434" s="27">
        <v>0</v>
      </c>
      <c r="H434" s="27">
        <v>0</v>
      </c>
      <c r="I434" s="10">
        <f t="shared" si="203"/>
        <v>0</v>
      </c>
      <c r="J434" s="10">
        <f t="shared" si="204"/>
        <v>0</v>
      </c>
      <c r="K434"/>
      <c r="L434" s="183"/>
      <c r="M434" s="183"/>
    </row>
    <row r="435" spans="2:13" s="29" customFormat="1" ht="63.75">
      <c r="B435" s="37" t="s">
        <v>115</v>
      </c>
      <c r="C435" s="11" t="s">
        <v>17</v>
      </c>
      <c r="D435" s="11" t="s">
        <v>423</v>
      </c>
      <c r="E435" s="19">
        <v>2.99</v>
      </c>
      <c r="F435" s="19" t="s">
        <v>47</v>
      </c>
      <c r="G435" s="27">
        <v>0</v>
      </c>
      <c r="H435" s="27">
        <v>0</v>
      </c>
      <c r="I435" s="12">
        <f t="shared" si="203"/>
        <v>0</v>
      </c>
      <c r="J435" s="12">
        <f t="shared" si="204"/>
        <v>0</v>
      </c>
      <c r="M435" s="91"/>
    </row>
    <row r="436" spans="2:13">
      <c r="B436" s="37" t="s">
        <v>116</v>
      </c>
      <c r="C436" s="11" t="s">
        <v>25</v>
      </c>
      <c r="D436" s="7" t="s">
        <v>192</v>
      </c>
      <c r="E436" s="9">
        <v>2.99</v>
      </c>
      <c r="F436" s="9" t="s">
        <v>47</v>
      </c>
      <c r="G436" s="27">
        <v>0</v>
      </c>
      <c r="H436" s="27">
        <v>0</v>
      </c>
      <c r="I436" s="10">
        <f t="shared" si="203"/>
        <v>0</v>
      </c>
      <c r="J436" s="10">
        <f t="shared" si="204"/>
        <v>0</v>
      </c>
      <c r="L436" s="91"/>
    </row>
    <row r="437" spans="2:13" ht="38.25">
      <c r="B437" s="37" t="s">
        <v>117</v>
      </c>
      <c r="C437" s="122" t="s">
        <v>202</v>
      </c>
      <c r="D437" s="123" t="s">
        <v>424</v>
      </c>
      <c r="E437" s="9">
        <v>2.99</v>
      </c>
      <c r="F437" s="9" t="s">
        <v>47</v>
      </c>
      <c r="G437" s="27">
        <v>0</v>
      </c>
      <c r="H437" s="27">
        <v>0</v>
      </c>
      <c r="I437" s="10">
        <f>ROUND(E437*G437, 0)</f>
        <v>0</v>
      </c>
      <c r="J437" s="10">
        <f>ROUND(E437*H437, 0)</f>
        <v>0</v>
      </c>
    </row>
    <row r="438" spans="2:13">
      <c r="B438" s="37" t="s">
        <v>118</v>
      </c>
      <c r="C438" s="7" t="s">
        <v>25</v>
      </c>
      <c r="D438" s="7" t="s">
        <v>435</v>
      </c>
      <c r="E438" s="9">
        <v>2.99</v>
      </c>
      <c r="F438" s="9" t="s">
        <v>47</v>
      </c>
      <c r="G438" s="27">
        <v>0</v>
      </c>
      <c r="H438" s="27">
        <v>0</v>
      </c>
      <c r="I438" s="10">
        <f t="shared" ref="I438:I444" si="205">ROUND(E438*G438, 0)</f>
        <v>0</v>
      </c>
      <c r="J438" s="10">
        <f t="shared" ref="J438:J444" si="206">ROUND(E438*H438, 0)</f>
        <v>0</v>
      </c>
      <c r="L438" s="91"/>
    </row>
    <row r="439" spans="2:13" ht="25.5">
      <c r="B439" s="37" t="s">
        <v>119</v>
      </c>
      <c r="C439" s="7" t="s">
        <v>205</v>
      </c>
      <c r="D439" s="7" t="s">
        <v>206</v>
      </c>
      <c r="E439" s="9">
        <v>5.17</v>
      </c>
      <c r="F439" s="9" t="s">
        <v>47</v>
      </c>
      <c r="G439" s="27">
        <v>0</v>
      </c>
      <c r="H439" s="27">
        <v>0</v>
      </c>
      <c r="I439" s="10">
        <f t="shared" si="205"/>
        <v>0</v>
      </c>
      <c r="J439" s="10">
        <f t="shared" si="206"/>
        <v>0</v>
      </c>
    </row>
    <row r="440" spans="2:13" ht="63.75">
      <c r="B440" s="37" t="s">
        <v>120</v>
      </c>
      <c r="C440" s="7" t="s">
        <v>204</v>
      </c>
      <c r="D440" s="7" t="s">
        <v>271</v>
      </c>
      <c r="E440" s="9">
        <v>5.17</v>
      </c>
      <c r="F440" s="9" t="s">
        <v>47</v>
      </c>
      <c r="G440" s="27">
        <v>0</v>
      </c>
      <c r="H440" s="27">
        <v>0</v>
      </c>
      <c r="I440" s="10">
        <f t="shared" si="205"/>
        <v>0</v>
      </c>
      <c r="J440" s="10">
        <f t="shared" si="206"/>
        <v>0</v>
      </c>
      <c r="L440" s="91"/>
    </row>
    <row r="441" spans="2:13" ht="15.75" customHeight="1">
      <c r="B441" s="178" t="s">
        <v>438</v>
      </c>
      <c r="C441" s="179"/>
      <c r="D441" s="179"/>
      <c r="E441" s="179"/>
      <c r="F441" s="179"/>
      <c r="G441" s="179"/>
      <c r="H441" s="179"/>
      <c r="I441" s="179"/>
      <c r="J441" s="180"/>
      <c r="L441" s="91"/>
    </row>
    <row r="442" spans="2:13" ht="38.25">
      <c r="B442" s="37" t="s">
        <v>121</v>
      </c>
      <c r="C442" s="7" t="s">
        <v>441</v>
      </c>
      <c r="D442" s="7" t="s">
        <v>442</v>
      </c>
      <c r="E442" s="9">
        <v>24.33</v>
      </c>
      <c r="F442" s="9" t="s">
        <v>47</v>
      </c>
      <c r="G442" s="27">
        <v>0</v>
      </c>
      <c r="H442" s="27">
        <v>0</v>
      </c>
      <c r="I442" s="10">
        <f>ROUND(E442*G442, 0)</f>
        <v>0</v>
      </c>
      <c r="J442" s="10">
        <f>ROUND(E442*H442, 0)</f>
        <v>0</v>
      </c>
    </row>
    <row r="443" spans="2:13">
      <c r="B443" s="37" t="s">
        <v>122</v>
      </c>
      <c r="C443" s="7" t="s">
        <v>25</v>
      </c>
      <c r="D443" s="7" t="s">
        <v>439</v>
      </c>
      <c r="E443" s="9"/>
      <c r="F443" s="9" t="s">
        <v>47</v>
      </c>
      <c r="G443" s="27">
        <v>0</v>
      </c>
      <c r="H443" s="27">
        <v>0</v>
      </c>
      <c r="I443" s="10">
        <f t="shared" ref="I443" si="207">ROUND(E443*G443, 0)</f>
        <v>0</v>
      </c>
      <c r="J443" s="10">
        <f t="shared" ref="J443" si="208">ROUND(E443*H443, 0)</f>
        <v>0</v>
      </c>
      <c r="L443" s="91"/>
    </row>
    <row r="444" spans="2:13" ht="38.25">
      <c r="B444" s="37" t="s">
        <v>123</v>
      </c>
      <c r="C444" s="121" t="s">
        <v>25</v>
      </c>
      <c r="D444" s="7" t="s">
        <v>440</v>
      </c>
      <c r="E444" s="9">
        <v>1</v>
      </c>
      <c r="F444" s="9" t="s">
        <v>50</v>
      </c>
      <c r="G444" s="27">
        <v>0</v>
      </c>
      <c r="H444" s="27">
        <v>0</v>
      </c>
      <c r="I444" s="10">
        <f t="shared" si="205"/>
        <v>0</v>
      </c>
      <c r="J444" s="10">
        <f t="shared" si="206"/>
        <v>0</v>
      </c>
    </row>
    <row r="445" spans="2:13">
      <c r="B445" s="33"/>
      <c r="C445" s="13"/>
      <c r="D445" s="13" t="s">
        <v>132</v>
      </c>
      <c r="E445" s="14"/>
      <c r="F445" s="15"/>
      <c r="G445" s="16"/>
      <c r="H445" s="40"/>
      <c r="I445" s="17">
        <f>ROUND(SUM(I408:I444),0)</f>
        <v>0</v>
      </c>
      <c r="J445" s="17">
        <f>ROUND(SUM(J408:J444),0)</f>
        <v>0</v>
      </c>
      <c r="L445" s="183"/>
    </row>
    <row r="448" spans="2:13" ht="15.75" customHeight="1">
      <c r="B448" s="168" t="s">
        <v>443</v>
      </c>
      <c r="C448" s="169"/>
      <c r="D448" s="169"/>
      <c r="E448" s="169"/>
      <c r="F448" s="169"/>
      <c r="G448" s="169"/>
      <c r="H448" s="169"/>
      <c r="I448" s="169"/>
      <c r="J448" s="170"/>
      <c r="L448" s="183"/>
    </row>
    <row r="449" spans="2:12" ht="38.25">
      <c r="B449" s="37" t="s">
        <v>89</v>
      </c>
      <c r="C449" s="7" t="s">
        <v>25</v>
      </c>
      <c r="D449" s="7" t="s">
        <v>473</v>
      </c>
      <c r="E449" s="9">
        <v>1</v>
      </c>
      <c r="F449" s="9" t="s">
        <v>50</v>
      </c>
      <c r="G449" s="27">
        <v>0</v>
      </c>
      <c r="H449" s="27">
        <v>0</v>
      </c>
      <c r="I449" s="10">
        <f t="shared" ref="I449:I451" si="209">ROUND(E449*G449, 0)</f>
        <v>0</v>
      </c>
      <c r="J449" s="10">
        <f t="shared" ref="J449:J451" si="210">ROUND(E449*H449, 0)</f>
        <v>0</v>
      </c>
    </row>
    <row r="450" spans="2:12" ht="63.75">
      <c r="B450" s="37" t="s">
        <v>90</v>
      </c>
      <c r="C450" s="7" t="s">
        <v>396</v>
      </c>
      <c r="D450" s="7" t="s">
        <v>471</v>
      </c>
      <c r="E450" s="9">
        <v>1.35</v>
      </c>
      <c r="F450" s="9" t="s">
        <v>70</v>
      </c>
      <c r="G450" s="27">
        <v>0</v>
      </c>
      <c r="H450" s="27">
        <v>0</v>
      </c>
      <c r="I450" s="10">
        <f t="shared" si="209"/>
        <v>0</v>
      </c>
      <c r="J450" s="10">
        <f t="shared" si="210"/>
        <v>0</v>
      </c>
    </row>
    <row r="451" spans="2:12" ht="25.5">
      <c r="B451" s="37" t="s">
        <v>91</v>
      </c>
      <c r="C451" s="7" t="s">
        <v>0</v>
      </c>
      <c r="D451" s="7" t="s">
        <v>472</v>
      </c>
      <c r="E451" s="9">
        <v>1.35</v>
      </c>
      <c r="F451" s="9" t="s">
        <v>70</v>
      </c>
      <c r="G451" s="27">
        <v>0</v>
      </c>
      <c r="H451" s="27">
        <v>0</v>
      </c>
      <c r="I451" s="10">
        <f t="shared" si="209"/>
        <v>0</v>
      </c>
      <c r="J451" s="10">
        <f t="shared" si="210"/>
        <v>0</v>
      </c>
      <c r="L451" s="91"/>
    </row>
    <row r="452" spans="2:12">
      <c r="B452" s="33"/>
      <c r="C452" s="13"/>
      <c r="D452" s="13" t="s">
        <v>132</v>
      </c>
      <c r="E452" s="14"/>
      <c r="F452" s="15"/>
      <c r="G452" s="16"/>
      <c r="H452" s="40"/>
      <c r="I452" s="17">
        <f>ROUND(SUM(I449:I451),0)</f>
        <v>0</v>
      </c>
      <c r="J452" s="17">
        <f>ROUND(SUM(J449:J451),0)</f>
        <v>0</v>
      </c>
      <c r="L452" s="183"/>
    </row>
    <row r="455" spans="2:12" ht="15.75" customHeight="1">
      <c r="B455" s="168" t="s">
        <v>444</v>
      </c>
      <c r="C455" s="169"/>
      <c r="D455" s="169"/>
      <c r="E455" s="169"/>
      <c r="F455" s="169"/>
      <c r="G455" s="169"/>
      <c r="H455" s="169"/>
      <c r="I455" s="169"/>
      <c r="J455" s="170"/>
      <c r="L455" s="183"/>
    </row>
    <row r="456" spans="2:12" ht="25.5">
      <c r="B456" s="37" t="s">
        <v>89</v>
      </c>
      <c r="C456" s="11" t="s">
        <v>11</v>
      </c>
      <c r="D456" s="7" t="s">
        <v>481</v>
      </c>
      <c r="E456" s="8">
        <v>15.48</v>
      </c>
      <c r="F456" s="9" t="s">
        <v>43</v>
      </c>
      <c r="G456" s="27">
        <v>0</v>
      </c>
      <c r="H456" s="27">
        <v>0</v>
      </c>
      <c r="I456" s="10">
        <f t="shared" ref="I456:I463" si="211">ROUND(E456*G456, 0)</f>
        <v>0</v>
      </c>
      <c r="J456" s="10">
        <f t="shared" ref="J456:J463" si="212">ROUND(E456*H456, 0)</f>
        <v>0</v>
      </c>
    </row>
    <row r="457" spans="2:12">
      <c r="B457" s="37" t="s">
        <v>90</v>
      </c>
      <c r="C457" s="11" t="s">
        <v>475</v>
      </c>
      <c r="D457" s="7" t="s">
        <v>474</v>
      </c>
      <c r="E457" s="8">
        <v>14</v>
      </c>
      <c r="F457" s="9" t="s">
        <v>43</v>
      </c>
      <c r="G457" s="27">
        <v>0</v>
      </c>
      <c r="H457" s="27">
        <v>0</v>
      </c>
      <c r="I457" s="10">
        <f t="shared" si="211"/>
        <v>0</v>
      </c>
      <c r="J457" s="10">
        <f t="shared" si="212"/>
        <v>0</v>
      </c>
    </row>
    <row r="458" spans="2:12" ht="25.5">
      <c r="B458" s="37" t="s">
        <v>91</v>
      </c>
      <c r="C458" s="11" t="s">
        <v>25</v>
      </c>
      <c r="D458" s="7" t="s">
        <v>477</v>
      </c>
      <c r="E458" s="9">
        <v>3</v>
      </c>
      <c r="F458" s="9" t="s">
        <v>478</v>
      </c>
      <c r="G458" s="27">
        <v>0</v>
      </c>
      <c r="H458" s="27">
        <v>0</v>
      </c>
      <c r="I458" s="10">
        <f t="shared" ref="I458" si="213">ROUND(E458*G458, 0)</f>
        <v>0</v>
      </c>
      <c r="J458" s="10">
        <f t="shared" ref="J458" si="214">ROUND(E458*H458, 0)</f>
        <v>0</v>
      </c>
      <c r="L458" s="91"/>
    </row>
    <row r="459" spans="2:12" ht="51">
      <c r="B459" s="37" t="s">
        <v>92</v>
      </c>
      <c r="C459" s="7" t="s">
        <v>349</v>
      </c>
      <c r="D459" s="7" t="s">
        <v>483</v>
      </c>
      <c r="E459" s="9">
        <v>1.2</v>
      </c>
      <c r="F459" s="9" t="s">
        <v>348</v>
      </c>
      <c r="G459" s="27">
        <v>0</v>
      </c>
      <c r="H459" s="27">
        <v>0</v>
      </c>
      <c r="I459" s="10">
        <f t="shared" si="211"/>
        <v>0</v>
      </c>
      <c r="J459" s="10">
        <f t="shared" si="212"/>
        <v>0</v>
      </c>
      <c r="L459" s="91"/>
    </row>
    <row r="460" spans="2:12" ht="63.75">
      <c r="B460" s="37" t="s">
        <v>93</v>
      </c>
      <c r="C460" s="47" t="s">
        <v>25</v>
      </c>
      <c r="D460" s="7" t="s">
        <v>484</v>
      </c>
      <c r="E460" s="9">
        <v>132.35</v>
      </c>
      <c r="F460" s="9" t="s">
        <v>71</v>
      </c>
      <c r="G460" s="27">
        <v>0</v>
      </c>
      <c r="H460" s="27">
        <v>0</v>
      </c>
      <c r="I460" s="10">
        <f t="shared" ref="I460:I461" si="215">ROUND(E460*G460, 0)</f>
        <v>0</v>
      </c>
      <c r="J460" s="10">
        <f t="shared" ref="J460:J461" si="216">ROUND(E460*H460, 0)</f>
        <v>0</v>
      </c>
    </row>
    <row r="461" spans="2:12" ht="76.5">
      <c r="B461" s="37" t="s">
        <v>94</v>
      </c>
      <c r="C461" s="7" t="s">
        <v>486</v>
      </c>
      <c r="D461" s="7" t="s">
        <v>489</v>
      </c>
      <c r="E461" s="8">
        <v>15.48</v>
      </c>
      <c r="F461" s="9" t="s">
        <v>43</v>
      </c>
      <c r="G461" s="27">
        <v>0</v>
      </c>
      <c r="H461" s="27">
        <v>0</v>
      </c>
      <c r="I461" s="10">
        <f t="shared" si="215"/>
        <v>0</v>
      </c>
      <c r="J461" s="10">
        <f t="shared" si="216"/>
        <v>0</v>
      </c>
      <c r="L461" s="91"/>
    </row>
    <row r="462" spans="2:12" ht="38.25">
      <c r="B462" s="37" t="s">
        <v>95</v>
      </c>
      <c r="C462" s="7" t="s">
        <v>349</v>
      </c>
      <c r="D462" s="7" t="s">
        <v>485</v>
      </c>
      <c r="E462" s="9">
        <v>14</v>
      </c>
      <c r="F462" s="9" t="s">
        <v>47</v>
      </c>
      <c r="G462" s="27">
        <v>0</v>
      </c>
      <c r="H462" s="27">
        <v>0</v>
      </c>
      <c r="I462" s="10">
        <f t="shared" si="211"/>
        <v>0</v>
      </c>
      <c r="J462" s="10">
        <f t="shared" si="212"/>
        <v>0</v>
      </c>
      <c r="L462" s="91"/>
    </row>
    <row r="463" spans="2:12" ht="25.5">
      <c r="B463" s="37" t="s">
        <v>96</v>
      </c>
      <c r="C463" s="7" t="s">
        <v>25</v>
      </c>
      <c r="D463" s="7" t="s">
        <v>482</v>
      </c>
      <c r="E463" s="9">
        <v>96.92</v>
      </c>
      <c r="F463" s="9" t="s">
        <v>47</v>
      </c>
      <c r="G463" s="27">
        <v>0</v>
      </c>
      <c r="H463" s="27">
        <v>0</v>
      </c>
      <c r="I463" s="10">
        <f t="shared" si="211"/>
        <v>0</v>
      </c>
      <c r="J463" s="10">
        <f t="shared" si="212"/>
        <v>0</v>
      </c>
    </row>
    <row r="464" spans="2:12" ht="63.75">
      <c r="B464" s="37" t="s">
        <v>97</v>
      </c>
      <c r="C464" s="117" t="s">
        <v>172</v>
      </c>
      <c r="D464" s="123" t="s">
        <v>208</v>
      </c>
      <c r="E464" s="9">
        <v>96.92</v>
      </c>
      <c r="F464" s="9" t="s">
        <v>47</v>
      </c>
      <c r="G464" s="27">
        <v>0</v>
      </c>
      <c r="H464" s="27">
        <v>0</v>
      </c>
      <c r="I464" s="10">
        <f t="shared" ref="I464" si="217">ROUND(E464*G464, 0)</f>
        <v>0</v>
      </c>
      <c r="J464" s="10">
        <f t="shared" ref="J464" si="218">ROUND(E464*H464, 0)</f>
        <v>0</v>
      </c>
      <c r="L464" s="91"/>
    </row>
    <row r="465" spans="2:13" ht="63.75">
      <c r="B465" s="37" t="s">
        <v>98</v>
      </c>
      <c r="C465" s="117" t="s">
        <v>209</v>
      </c>
      <c r="D465" s="123" t="s">
        <v>207</v>
      </c>
      <c r="E465" s="19">
        <v>17.940000000000001</v>
      </c>
      <c r="F465" s="9" t="s">
        <v>47</v>
      </c>
      <c r="G465" s="27">
        <v>0</v>
      </c>
      <c r="H465" s="27">
        <v>0</v>
      </c>
      <c r="I465" s="10">
        <f>ROUND(E465*G465, 0)</f>
        <v>0</v>
      </c>
      <c r="J465" s="10">
        <f>ROUND(E465*H465, 0)</f>
        <v>0</v>
      </c>
    </row>
    <row r="466" spans="2:13" ht="102">
      <c r="B466" s="37" t="s">
        <v>99</v>
      </c>
      <c r="C466" s="7" t="s">
        <v>227</v>
      </c>
      <c r="D466" s="7" t="s">
        <v>286</v>
      </c>
      <c r="E466" s="9">
        <v>96.92</v>
      </c>
      <c r="F466" s="9" t="s">
        <v>47</v>
      </c>
      <c r="G466" s="27">
        <v>0</v>
      </c>
      <c r="H466" s="27">
        <v>0</v>
      </c>
      <c r="I466" s="10">
        <f>ROUND(E466*G466, 0)</f>
        <v>0</v>
      </c>
      <c r="J466" s="10">
        <f>ROUND(E466*H466, 0)</f>
        <v>0</v>
      </c>
    </row>
    <row r="467" spans="2:13" ht="63.75">
      <c r="B467" s="37" t="s">
        <v>100</v>
      </c>
      <c r="C467" s="7" t="s">
        <v>231</v>
      </c>
      <c r="D467" s="7" t="s">
        <v>490</v>
      </c>
      <c r="E467" s="9">
        <v>114.86</v>
      </c>
      <c r="F467" s="9" t="s">
        <v>47</v>
      </c>
      <c r="G467" s="27">
        <v>0</v>
      </c>
      <c r="H467" s="27">
        <v>0</v>
      </c>
      <c r="I467" s="10">
        <f t="shared" ref="I467" si="219">ROUND(E467*G467, 0)</f>
        <v>0</v>
      </c>
      <c r="J467" s="10">
        <f t="shared" ref="J467" si="220">ROUND(E467*H467, 0)</f>
        <v>0</v>
      </c>
    </row>
    <row r="468" spans="2:13">
      <c r="B468" s="33"/>
      <c r="C468" s="13"/>
      <c r="D468" s="13" t="s">
        <v>132</v>
      </c>
      <c r="E468" s="14"/>
      <c r="F468" s="15"/>
      <c r="G468" s="16"/>
      <c r="H468" s="40"/>
      <c r="I468" s="17">
        <f>ROUND(SUM(I456:I467),0)</f>
        <v>0</v>
      </c>
      <c r="J468" s="17">
        <f>ROUND(SUM(J456:J467),0)</f>
        <v>0</v>
      </c>
      <c r="L468" s="183"/>
    </row>
    <row r="471" spans="2:13" ht="15.75" customHeight="1">
      <c r="B471" s="168" t="s">
        <v>445</v>
      </c>
      <c r="C471" s="169"/>
      <c r="D471" s="169"/>
      <c r="E471" s="169"/>
      <c r="F471" s="169"/>
      <c r="G471" s="169"/>
      <c r="H471" s="169"/>
      <c r="I471" s="169"/>
      <c r="J471" s="170"/>
      <c r="L471" s="183"/>
    </row>
    <row r="472" spans="2:13">
      <c r="B472" s="37" t="s">
        <v>89</v>
      </c>
      <c r="C472" s="120"/>
      <c r="D472" s="7" t="s">
        <v>479</v>
      </c>
      <c r="E472" s="9"/>
      <c r="F472" s="9"/>
      <c r="G472" s="10"/>
      <c r="H472" s="10"/>
      <c r="I472" s="10">
        <f t="shared" ref="I472" si="221">ROUND(E472*G472, 0)</f>
        <v>0</v>
      </c>
      <c r="J472" s="10">
        <f t="shared" ref="J472" si="222">ROUND(E472*H472, 0)</f>
        <v>0</v>
      </c>
    </row>
    <row r="473" spans="2:13" ht="25.5">
      <c r="B473" s="37" t="s">
        <v>90</v>
      </c>
      <c r="C473" s="11" t="s">
        <v>12</v>
      </c>
      <c r="D473" s="7" t="s">
        <v>66</v>
      </c>
      <c r="E473" s="8">
        <v>15.48</v>
      </c>
      <c r="F473" s="9" t="s">
        <v>43</v>
      </c>
      <c r="G473" s="27">
        <v>0</v>
      </c>
      <c r="H473" s="27">
        <v>0</v>
      </c>
      <c r="I473" s="10">
        <f>ROUND(E473*G473, 0)</f>
        <v>0</v>
      </c>
      <c r="J473" s="10">
        <f>ROUND(E473*H473, 0)</f>
        <v>0</v>
      </c>
    </row>
    <row r="474" spans="2:13" s="90" customFormat="1" ht="25.5">
      <c r="B474" s="37" t="s">
        <v>91</v>
      </c>
      <c r="C474" s="11" t="s">
        <v>363</v>
      </c>
      <c r="D474" s="11" t="s">
        <v>364</v>
      </c>
      <c r="E474" s="24">
        <v>15.48</v>
      </c>
      <c r="F474" s="19" t="s">
        <v>43</v>
      </c>
      <c r="G474" s="27">
        <v>0</v>
      </c>
      <c r="H474" s="27">
        <v>0</v>
      </c>
      <c r="I474" s="12">
        <f>ROUND(E474*G474, 0)</f>
        <v>0</v>
      </c>
      <c r="J474" s="12">
        <f>ROUND(E474*H474, 0)</f>
        <v>0</v>
      </c>
      <c r="L474" s="183"/>
      <c r="M474" s="187"/>
    </row>
    <row r="475" spans="2:13" ht="25.5">
      <c r="B475" s="37" t="s">
        <v>92</v>
      </c>
      <c r="C475" s="11" t="s">
        <v>81</v>
      </c>
      <c r="D475" s="11" t="s">
        <v>82</v>
      </c>
      <c r="E475" s="24">
        <v>15.48</v>
      </c>
      <c r="F475" s="19" t="s">
        <v>47</v>
      </c>
      <c r="G475" s="27">
        <v>0</v>
      </c>
      <c r="H475" s="27">
        <v>0</v>
      </c>
      <c r="I475" s="12">
        <f t="shared" ref="I475:I476" si="223">ROUND(E475*G475, 0)</f>
        <v>0</v>
      </c>
      <c r="J475" s="12">
        <f t="shared" ref="J475:J476" si="224">ROUND(E475*H475, 0)</f>
        <v>0</v>
      </c>
    </row>
    <row r="476" spans="2:13" ht="29.25" customHeight="1">
      <c r="B476" s="37" t="s">
        <v>93</v>
      </c>
      <c r="C476" s="11" t="s">
        <v>85</v>
      </c>
      <c r="D476" s="11" t="s">
        <v>86</v>
      </c>
      <c r="E476" s="24">
        <v>1.78</v>
      </c>
      <c r="F476" s="19" t="s">
        <v>32</v>
      </c>
      <c r="G476" s="27">
        <v>0</v>
      </c>
      <c r="H476" s="27">
        <v>0</v>
      </c>
      <c r="I476" s="12">
        <f t="shared" si="223"/>
        <v>0</v>
      </c>
      <c r="J476" s="12">
        <f t="shared" si="224"/>
        <v>0</v>
      </c>
    </row>
    <row r="477" spans="2:13" ht="140.25">
      <c r="B477" s="37" t="s">
        <v>94</v>
      </c>
      <c r="C477" s="11" t="s">
        <v>370</v>
      </c>
      <c r="D477" s="47" t="s">
        <v>369</v>
      </c>
      <c r="E477" s="24">
        <v>15.48</v>
      </c>
      <c r="F477" s="49" t="s">
        <v>43</v>
      </c>
      <c r="G477" s="27">
        <v>0</v>
      </c>
      <c r="H477" s="27">
        <v>0</v>
      </c>
      <c r="I477" s="12">
        <f t="shared" ref="I477:I478" si="225">ROUND(E477*G477, 0)</f>
        <v>0</v>
      </c>
      <c r="J477" s="12">
        <f t="shared" ref="J477:J478" si="226">ROUND(E477*H477, 0)</f>
        <v>0</v>
      </c>
    </row>
    <row r="478" spans="2:13" ht="25.5">
      <c r="B478" s="37" t="s">
        <v>95</v>
      </c>
      <c r="C478" s="7" t="s">
        <v>87</v>
      </c>
      <c r="D478" s="47" t="s">
        <v>2</v>
      </c>
      <c r="E478" s="50">
        <v>1.78</v>
      </c>
      <c r="F478" s="49" t="s">
        <v>34</v>
      </c>
      <c r="G478" s="27">
        <v>0</v>
      </c>
      <c r="H478" s="27">
        <v>0</v>
      </c>
      <c r="I478" s="12">
        <f t="shared" si="225"/>
        <v>0</v>
      </c>
      <c r="J478" s="12">
        <f t="shared" si="226"/>
        <v>0</v>
      </c>
    </row>
    <row r="479" spans="2:13" ht="63.75">
      <c r="B479" s="37" t="s">
        <v>96</v>
      </c>
      <c r="C479" s="7" t="s">
        <v>88</v>
      </c>
      <c r="D479" s="11" t="s">
        <v>1</v>
      </c>
      <c r="E479" s="24">
        <v>10</v>
      </c>
      <c r="F479" s="19" t="s">
        <v>31</v>
      </c>
      <c r="G479" s="27">
        <v>0</v>
      </c>
      <c r="H479" s="27">
        <v>0</v>
      </c>
      <c r="I479" s="12">
        <f>ROUND(E479*G479, 0)</f>
        <v>0</v>
      </c>
      <c r="J479" s="12">
        <f>ROUND(E479*H479, 0)</f>
        <v>0</v>
      </c>
    </row>
    <row r="480" spans="2:13">
      <c r="B480" s="33"/>
      <c r="C480" s="13"/>
      <c r="D480" s="13" t="s">
        <v>132</v>
      </c>
      <c r="E480" s="14"/>
      <c r="F480" s="15"/>
      <c r="G480" s="16"/>
      <c r="H480" s="40"/>
      <c r="I480" s="17">
        <f>ROUND(SUM(I472:I479),0)</f>
        <v>0</v>
      </c>
      <c r="J480" s="17">
        <f>ROUND(SUM(J472:J479),0)</f>
        <v>0</v>
      </c>
      <c r="L480" s="183"/>
    </row>
    <row r="483" spans="2:12" ht="15.75" customHeight="1">
      <c r="B483" s="168" t="s">
        <v>446</v>
      </c>
      <c r="C483" s="169"/>
      <c r="D483" s="169"/>
      <c r="E483" s="169"/>
      <c r="F483" s="169"/>
      <c r="G483" s="169"/>
      <c r="H483" s="169"/>
      <c r="I483" s="169"/>
      <c r="J483" s="170"/>
      <c r="L483" s="183"/>
    </row>
    <row r="484" spans="2:12">
      <c r="B484" s="37" t="s">
        <v>89</v>
      </c>
      <c r="C484" s="120"/>
      <c r="D484" s="7" t="s">
        <v>479</v>
      </c>
      <c r="E484" s="9"/>
      <c r="F484" s="9"/>
      <c r="G484" s="10"/>
      <c r="H484" s="10"/>
      <c r="I484" s="10">
        <f t="shared" ref="I484" si="227">ROUND(E484*G484, 0)</f>
        <v>0</v>
      </c>
      <c r="J484" s="10">
        <f t="shared" ref="J484" si="228">ROUND(E484*H484, 0)</f>
        <v>0</v>
      </c>
    </row>
    <row r="485" spans="2:12">
      <c r="B485" s="33"/>
      <c r="C485" s="13"/>
      <c r="D485" s="13" t="s">
        <v>132</v>
      </c>
      <c r="E485" s="14"/>
      <c r="F485" s="15"/>
      <c r="G485" s="16"/>
      <c r="H485" s="40"/>
      <c r="I485" s="17">
        <f>ROUND(SUM(I484:I484),0)</f>
        <v>0</v>
      </c>
      <c r="J485" s="17">
        <f>ROUND(SUM(J484:J484),0)</f>
        <v>0</v>
      </c>
      <c r="L485" s="183"/>
    </row>
    <row r="488" spans="2:12" ht="15.75" customHeight="1">
      <c r="B488" s="168" t="s">
        <v>447</v>
      </c>
      <c r="C488" s="169"/>
      <c r="D488" s="169"/>
      <c r="E488" s="169"/>
      <c r="F488" s="169"/>
      <c r="G488" s="169"/>
      <c r="H488" s="169"/>
      <c r="I488" s="169"/>
      <c r="J488" s="170"/>
      <c r="L488" s="183"/>
    </row>
    <row r="489" spans="2:12">
      <c r="B489" s="37" t="s">
        <v>89</v>
      </c>
      <c r="C489" s="11" t="s">
        <v>13</v>
      </c>
      <c r="D489" s="7" t="s">
        <v>476</v>
      </c>
      <c r="E489" s="8">
        <v>22.98</v>
      </c>
      <c r="F489" s="9" t="s">
        <v>43</v>
      </c>
      <c r="G489" s="27">
        <v>0</v>
      </c>
      <c r="H489" s="27">
        <v>0</v>
      </c>
      <c r="I489" s="10">
        <f t="shared" ref="I489" si="229">ROUND(E489*G489, 0)</f>
        <v>0</v>
      </c>
      <c r="J489" s="10">
        <f t="shared" ref="J489" si="230">ROUND(E489*H489, 0)</f>
        <v>0</v>
      </c>
    </row>
    <row r="490" spans="2:12" ht="25.5">
      <c r="B490" s="37" t="s">
        <v>90</v>
      </c>
      <c r="C490" s="11" t="s">
        <v>73</v>
      </c>
      <c r="D490" s="11" t="s">
        <v>493</v>
      </c>
      <c r="E490" s="24">
        <v>22.98</v>
      </c>
      <c r="F490" s="19" t="s">
        <v>43</v>
      </c>
      <c r="G490" s="27">
        <v>0</v>
      </c>
      <c r="H490" s="27">
        <v>0</v>
      </c>
      <c r="I490" s="12">
        <f>ROUND(E490*G490, 0)</f>
        <v>0</v>
      </c>
      <c r="J490" s="12">
        <f>ROUND(E490*H490, 0)</f>
        <v>0</v>
      </c>
    </row>
    <row r="491" spans="2:12" ht="25.5">
      <c r="B491" s="37" t="s">
        <v>91</v>
      </c>
      <c r="C491" s="11" t="s">
        <v>492</v>
      </c>
      <c r="D491" s="11" t="s">
        <v>491</v>
      </c>
      <c r="E491" s="24">
        <v>22.98</v>
      </c>
      <c r="F491" s="19" t="s">
        <v>32</v>
      </c>
      <c r="G491" s="27">
        <v>0</v>
      </c>
      <c r="H491" s="27">
        <v>0</v>
      </c>
      <c r="I491" s="12">
        <f>ROUND(E491*G491, 0)</f>
        <v>0</v>
      </c>
      <c r="J491" s="12">
        <f>ROUND(E491*H491, 0)</f>
        <v>0</v>
      </c>
    </row>
    <row r="492" spans="2:12" ht="76.5">
      <c r="B492" s="37" t="s">
        <v>92</v>
      </c>
      <c r="C492" s="122" t="s">
        <v>224</v>
      </c>
      <c r="D492" s="7" t="s">
        <v>488</v>
      </c>
      <c r="E492" s="9">
        <v>1</v>
      </c>
      <c r="F492" s="9" t="s">
        <v>33</v>
      </c>
      <c r="G492" s="27">
        <v>0</v>
      </c>
      <c r="H492" s="27">
        <v>0</v>
      </c>
      <c r="I492" s="10">
        <f>ROUND(E492*G492, 0)</f>
        <v>0</v>
      </c>
      <c r="J492" s="10">
        <f>ROUND(E492*H492, 0)</f>
        <v>0</v>
      </c>
      <c r="L492" s="91"/>
    </row>
    <row r="493" spans="2:12" ht="102">
      <c r="B493" s="37" t="s">
        <v>93</v>
      </c>
      <c r="C493" s="7" t="s">
        <v>227</v>
      </c>
      <c r="D493" s="7" t="s">
        <v>286</v>
      </c>
      <c r="E493" s="9">
        <v>4</v>
      </c>
      <c r="F493" s="9" t="s">
        <v>47</v>
      </c>
      <c r="G493" s="27">
        <v>0</v>
      </c>
      <c r="H493" s="27">
        <v>0</v>
      </c>
      <c r="I493" s="10">
        <f>ROUND(E493*G493, 0)</f>
        <v>0</v>
      </c>
      <c r="J493" s="10">
        <f>ROUND(E493*H493, 0)</f>
        <v>0</v>
      </c>
    </row>
    <row r="494" spans="2:12" ht="63.75">
      <c r="B494" s="37" t="s">
        <v>94</v>
      </c>
      <c r="C494" s="7" t="s">
        <v>231</v>
      </c>
      <c r="D494" s="7" t="s">
        <v>480</v>
      </c>
      <c r="E494" s="9">
        <v>53.96</v>
      </c>
      <c r="F494" s="9" t="s">
        <v>47</v>
      </c>
      <c r="G494" s="27">
        <v>0</v>
      </c>
      <c r="H494" s="27">
        <v>0</v>
      </c>
      <c r="I494" s="10">
        <f t="shared" ref="I494" si="231">ROUND(E494*G494, 0)</f>
        <v>0</v>
      </c>
      <c r="J494" s="10">
        <f t="shared" ref="J494" si="232">ROUND(E494*H494, 0)</f>
        <v>0</v>
      </c>
    </row>
    <row r="495" spans="2:12">
      <c r="B495" s="33"/>
      <c r="C495" s="13"/>
      <c r="D495" s="13" t="s">
        <v>132</v>
      </c>
      <c r="E495" s="14"/>
      <c r="F495" s="15"/>
      <c r="G495" s="16"/>
      <c r="H495" s="40"/>
      <c r="I495" s="17">
        <f>ROUND(SUM(I489:I494),0)</f>
        <v>0</v>
      </c>
      <c r="J495" s="17">
        <f>ROUND(SUM(J489:J494),0)</f>
        <v>0</v>
      </c>
      <c r="L495" s="183"/>
    </row>
    <row r="498" spans="2:13" ht="15.75" customHeight="1">
      <c r="B498" s="168" t="s">
        <v>487</v>
      </c>
      <c r="C498" s="169"/>
      <c r="D498" s="169"/>
      <c r="E498" s="169"/>
      <c r="F498" s="169"/>
      <c r="G498" s="169"/>
      <c r="H498" s="169"/>
      <c r="I498" s="169"/>
      <c r="J498" s="170"/>
      <c r="L498" s="183"/>
    </row>
    <row r="499" spans="2:13" ht="63.75">
      <c r="B499" s="37" t="s">
        <v>89</v>
      </c>
      <c r="C499" s="117" t="s">
        <v>209</v>
      </c>
      <c r="D499" s="123" t="s">
        <v>207</v>
      </c>
      <c r="E499" s="19">
        <v>45.96</v>
      </c>
      <c r="F499" s="9" t="s">
        <v>47</v>
      </c>
      <c r="G499" s="27">
        <v>0</v>
      </c>
      <c r="H499" s="27">
        <v>0</v>
      </c>
      <c r="I499" s="10">
        <f>ROUND(E499*G499, 0)</f>
        <v>0</v>
      </c>
      <c r="J499" s="10">
        <f>ROUND(E499*H499, 0)</f>
        <v>0</v>
      </c>
      <c r="M499" s="29"/>
    </row>
    <row r="500" spans="2:13">
      <c r="B500" s="33"/>
      <c r="C500" s="13"/>
      <c r="D500" s="13" t="s">
        <v>132</v>
      </c>
      <c r="E500" s="14"/>
      <c r="F500" s="15"/>
      <c r="G500" s="16"/>
      <c r="H500" s="40"/>
      <c r="I500" s="17">
        <f>ROUND(SUM(I499:I499),0)</f>
        <v>0</v>
      </c>
      <c r="J500" s="17">
        <f>ROUND(SUM(J499:J499),0)</f>
        <v>0</v>
      </c>
      <c r="L500" s="183"/>
    </row>
    <row r="503" spans="2:13" ht="15.75" customHeight="1">
      <c r="B503" s="168" t="s">
        <v>448</v>
      </c>
      <c r="C503" s="169"/>
      <c r="D503" s="169"/>
      <c r="E503" s="169"/>
      <c r="F503" s="169"/>
      <c r="G503" s="169"/>
      <c r="H503" s="169"/>
      <c r="I503" s="169"/>
      <c r="J503" s="170"/>
      <c r="L503" s="183"/>
    </row>
    <row r="504" spans="2:13" ht="38.25">
      <c r="B504" s="37" t="s">
        <v>89</v>
      </c>
      <c r="C504" s="7" t="s">
        <v>10</v>
      </c>
      <c r="D504" s="7" t="s">
        <v>30</v>
      </c>
      <c r="E504" s="8">
        <v>7</v>
      </c>
      <c r="F504" s="9" t="s">
        <v>43</v>
      </c>
      <c r="G504" s="27">
        <v>0</v>
      </c>
      <c r="H504" s="27">
        <v>0</v>
      </c>
      <c r="I504" s="10">
        <f t="shared" ref="I504:I510" si="233">ROUND(E504*G504, 0)</f>
        <v>0</v>
      </c>
      <c r="J504" s="10">
        <f t="shared" ref="J504:J510" si="234">ROUND(E504*H504, 0)</f>
        <v>0</v>
      </c>
    </row>
    <row r="505" spans="2:13" ht="63.75">
      <c r="B505" s="37" t="s">
        <v>90</v>
      </c>
      <c r="C505" s="121" t="s">
        <v>25</v>
      </c>
      <c r="D505" s="7" t="s">
        <v>450</v>
      </c>
      <c r="E505" s="9">
        <v>1</v>
      </c>
      <c r="F505" s="9" t="s">
        <v>50</v>
      </c>
      <c r="G505" s="27">
        <v>0</v>
      </c>
      <c r="H505" s="27">
        <v>0</v>
      </c>
      <c r="I505" s="10">
        <f t="shared" ref="I505" si="235">ROUND(E505*G505, 0)</f>
        <v>0</v>
      </c>
      <c r="J505" s="10">
        <f t="shared" ref="J505" si="236">ROUND(E505*H505, 0)</f>
        <v>0</v>
      </c>
    </row>
    <row r="506" spans="2:13" s="29" customFormat="1" ht="114.75">
      <c r="B506" s="144" t="s">
        <v>91</v>
      </c>
      <c r="C506" s="145" t="s">
        <v>77</v>
      </c>
      <c r="D506" s="146" t="s">
        <v>548</v>
      </c>
      <c r="E506" s="19">
        <f>33.6*0.15</f>
        <v>5.04</v>
      </c>
      <c r="F506" s="19" t="s">
        <v>70</v>
      </c>
      <c r="G506" s="27">
        <v>0</v>
      </c>
      <c r="H506" s="27">
        <v>0</v>
      </c>
      <c r="I506" s="12">
        <f>G506*E506</f>
        <v>0</v>
      </c>
      <c r="J506" s="12">
        <f>H506*E506</f>
        <v>0</v>
      </c>
      <c r="M506" s="91"/>
    </row>
    <row r="507" spans="2:13" s="29" customFormat="1" ht="51">
      <c r="B507" s="144" t="s">
        <v>92</v>
      </c>
      <c r="C507" s="145" t="s">
        <v>78</v>
      </c>
      <c r="D507" s="11" t="s">
        <v>451</v>
      </c>
      <c r="E507" s="19">
        <v>24</v>
      </c>
      <c r="F507" s="19" t="s">
        <v>33</v>
      </c>
      <c r="G507" s="27">
        <v>0</v>
      </c>
      <c r="H507" s="27">
        <v>0</v>
      </c>
      <c r="I507" s="12">
        <f t="shared" ref="I507" si="237">ROUND(E507*G507, 0)</f>
        <v>0</v>
      </c>
      <c r="J507" s="12">
        <f t="shared" ref="J507" si="238">ROUND(E507*H507, 0)</f>
        <v>0</v>
      </c>
      <c r="M507" s="91"/>
    </row>
    <row r="508" spans="2:13" s="29" customFormat="1" ht="38.25">
      <c r="B508" s="144" t="s">
        <v>93</v>
      </c>
      <c r="C508" s="145" t="s">
        <v>79</v>
      </c>
      <c r="D508" s="11" t="s">
        <v>545</v>
      </c>
      <c r="E508" s="19">
        <v>3</v>
      </c>
      <c r="F508" s="19" t="s">
        <v>33</v>
      </c>
      <c r="G508" s="27">
        <v>0</v>
      </c>
      <c r="H508" s="27">
        <v>0</v>
      </c>
      <c r="I508" s="12">
        <f>G508*E508</f>
        <v>0</v>
      </c>
      <c r="J508" s="12">
        <f>H508*E508</f>
        <v>0</v>
      </c>
      <c r="L508" s="91"/>
      <c r="M508" s="91"/>
    </row>
    <row r="509" spans="2:13" s="29" customFormat="1" ht="25.5">
      <c r="B509" s="144" t="s">
        <v>93</v>
      </c>
      <c r="C509" s="145" t="s">
        <v>79</v>
      </c>
      <c r="D509" s="11" t="s">
        <v>546</v>
      </c>
      <c r="E509" s="19">
        <v>257</v>
      </c>
      <c r="F509" s="19" t="s">
        <v>33</v>
      </c>
      <c r="G509" s="27">
        <v>0</v>
      </c>
      <c r="H509" s="27">
        <v>0</v>
      </c>
      <c r="I509" s="12">
        <f>G509*E509</f>
        <v>0</v>
      </c>
      <c r="J509" s="12">
        <f>H509*E509</f>
        <v>0</v>
      </c>
      <c r="L509" s="91"/>
      <c r="M509" s="91"/>
    </row>
    <row r="510" spans="2:13" s="29" customFormat="1" ht="76.5">
      <c r="B510" s="144" t="s">
        <v>94</v>
      </c>
      <c r="C510" s="47" t="s">
        <v>454</v>
      </c>
      <c r="D510" s="11" t="s">
        <v>452</v>
      </c>
      <c r="E510" s="19">
        <v>64.86</v>
      </c>
      <c r="F510" s="19" t="s">
        <v>47</v>
      </c>
      <c r="G510" s="27">
        <v>0</v>
      </c>
      <c r="H510" s="27">
        <v>0</v>
      </c>
      <c r="I510" s="12">
        <f t="shared" si="233"/>
        <v>0</v>
      </c>
      <c r="J510" s="12">
        <f t="shared" si="234"/>
        <v>0</v>
      </c>
      <c r="M510" s="91"/>
    </row>
    <row r="511" spans="2:13" s="29" customFormat="1" ht="25.5">
      <c r="B511" s="144" t="s">
        <v>95</v>
      </c>
      <c r="C511" s="47" t="s">
        <v>455</v>
      </c>
      <c r="D511" s="146" t="s">
        <v>544</v>
      </c>
      <c r="E511" s="19">
        <f>33.6*0.06</f>
        <v>2.016</v>
      </c>
      <c r="F511" s="19" t="s">
        <v>70</v>
      </c>
      <c r="G511" s="27">
        <v>0</v>
      </c>
      <c r="H511" s="27">
        <v>0</v>
      </c>
      <c r="I511" s="12">
        <f>G511*E511</f>
        <v>0</v>
      </c>
      <c r="J511" s="12">
        <f>H511*E511</f>
        <v>0</v>
      </c>
      <c r="M511" s="91"/>
    </row>
    <row r="512" spans="2:13" ht="38.25">
      <c r="B512" s="37" t="s">
        <v>96</v>
      </c>
      <c r="C512" s="11" t="s">
        <v>22</v>
      </c>
      <c r="D512" s="7" t="s">
        <v>459</v>
      </c>
      <c r="E512" s="9">
        <v>16.61</v>
      </c>
      <c r="F512" s="9" t="s">
        <v>32</v>
      </c>
      <c r="G512" s="27">
        <v>0</v>
      </c>
      <c r="H512" s="27">
        <v>0</v>
      </c>
      <c r="I512" s="10">
        <f t="shared" ref="I512:I514" si="239">ROUND(E512*G512, 0)</f>
        <v>0</v>
      </c>
      <c r="J512" s="10">
        <f t="shared" ref="J512:J514" si="240">ROUND(E512*H512, 0)</f>
        <v>0</v>
      </c>
    </row>
    <row r="513" spans="2:13" s="77" customFormat="1" ht="25.5">
      <c r="B513" s="37" t="s">
        <v>97</v>
      </c>
      <c r="C513" s="25" t="s">
        <v>457</v>
      </c>
      <c r="D513" s="92" t="s">
        <v>456</v>
      </c>
      <c r="E513" s="93">
        <v>16.61</v>
      </c>
      <c r="F513" s="94" t="s">
        <v>32</v>
      </c>
      <c r="G513" s="27">
        <v>0</v>
      </c>
      <c r="H513" s="27">
        <v>0</v>
      </c>
      <c r="I513" s="95">
        <f t="shared" si="239"/>
        <v>0</v>
      </c>
      <c r="J513" s="95">
        <f t="shared" si="240"/>
        <v>0</v>
      </c>
      <c r="L513" s="148"/>
      <c r="M513" s="149"/>
    </row>
    <row r="514" spans="2:13" s="77" customFormat="1" ht="38.25">
      <c r="B514" s="37" t="s">
        <v>98</v>
      </c>
      <c r="C514" s="25" t="s">
        <v>458</v>
      </c>
      <c r="D514" s="92" t="s">
        <v>460</v>
      </c>
      <c r="E514" s="93">
        <v>7.57</v>
      </c>
      <c r="F514" s="94" t="s">
        <v>32</v>
      </c>
      <c r="G514" s="27">
        <v>0</v>
      </c>
      <c r="H514" s="27">
        <v>0</v>
      </c>
      <c r="I514" s="95">
        <f t="shared" si="239"/>
        <v>0</v>
      </c>
      <c r="J514" s="95">
        <f t="shared" si="240"/>
        <v>0</v>
      </c>
      <c r="L514" s="148"/>
      <c r="M514" s="149"/>
    </row>
    <row r="515" spans="2:13" s="148" customFormat="1" ht="51">
      <c r="B515" s="144" t="s">
        <v>99</v>
      </c>
      <c r="C515" s="11" t="s">
        <v>25</v>
      </c>
      <c r="D515" s="11" t="s">
        <v>541</v>
      </c>
      <c r="E515" s="19">
        <v>16.8</v>
      </c>
      <c r="F515" s="19" t="s">
        <v>34</v>
      </c>
      <c r="G515" s="27">
        <v>0</v>
      </c>
      <c r="H515" s="27">
        <v>0</v>
      </c>
      <c r="I515" s="12">
        <f>G515*E515</f>
        <v>0</v>
      </c>
      <c r="J515" s="12">
        <f>H515*E515</f>
        <v>0</v>
      </c>
      <c r="M515" s="149"/>
    </row>
    <row r="516" spans="2:13" s="148" customFormat="1" ht="38.25">
      <c r="B516" s="144" t="s">
        <v>100</v>
      </c>
      <c r="C516" s="11" t="s">
        <v>25</v>
      </c>
      <c r="D516" s="11" t="s">
        <v>542</v>
      </c>
      <c r="E516" s="19">
        <v>30</v>
      </c>
      <c r="F516" s="19" t="s">
        <v>33</v>
      </c>
      <c r="G516" s="27">
        <v>0</v>
      </c>
      <c r="H516" s="27">
        <v>0</v>
      </c>
      <c r="I516" s="12">
        <f>G516*E516</f>
        <v>0</v>
      </c>
      <c r="J516" s="12">
        <f>H516*E516</f>
        <v>0</v>
      </c>
      <c r="M516" s="149"/>
    </row>
    <row r="517" spans="2:13" s="148" customFormat="1" ht="25.5">
      <c r="B517" s="144" t="s">
        <v>101</v>
      </c>
      <c r="C517" s="11" t="s">
        <v>25</v>
      </c>
      <c r="D517" s="11" t="s">
        <v>543</v>
      </c>
      <c r="E517" s="19">
        <v>1.5</v>
      </c>
      <c r="F517" s="19" t="s">
        <v>70</v>
      </c>
      <c r="G517" s="27">
        <v>0</v>
      </c>
      <c r="H517" s="27">
        <v>0</v>
      </c>
      <c r="I517" s="12">
        <f>G517*E517</f>
        <v>0</v>
      </c>
      <c r="J517" s="12">
        <f>H517*E517</f>
        <v>0</v>
      </c>
      <c r="M517" s="149"/>
    </row>
    <row r="518" spans="2:13" s="29" customFormat="1" ht="51">
      <c r="B518" s="144" t="s">
        <v>102</v>
      </c>
      <c r="C518" s="11" t="s">
        <v>25</v>
      </c>
      <c r="D518" s="11" t="s">
        <v>453</v>
      </c>
      <c r="E518" s="19">
        <v>12.49</v>
      </c>
      <c r="F518" s="19" t="s">
        <v>32</v>
      </c>
      <c r="G518" s="27">
        <v>0</v>
      </c>
      <c r="H518" s="27">
        <v>0</v>
      </c>
      <c r="I518" s="12">
        <f>ROUND(E518*G518, 0)</f>
        <v>0</v>
      </c>
      <c r="J518" s="12">
        <f>ROUND(E518*H518, 0)</f>
        <v>0</v>
      </c>
      <c r="L518" s="91"/>
      <c r="M518" s="91"/>
    </row>
    <row r="519" spans="2:13" s="29" customFormat="1" ht="25.5">
      <c r="B519" s="144" t="s">
        <v>103</v>
      </c>
      <c r="C519" s="11" t="s">
        <v>25</v>
      </c>
      <c r="D519" s="11" t="s">
        <v>461</v>
      </c>
      <c r="E519" s="19">
        <v>2</v>
      </c>
      <c r="F519" s="19" t="s">
        <v>33</v>
      </c>
      <c r="G519" s="27">
        <v>0</v>
      </c>
      <c r="H519" s="27">
        <v>0</v>
      </c>
      <c r="I519" s="12">
        <f t="shared" ref="I519:I524" si="241">ROUND(E519*G519, 0)</f>
        <v>0</v>
      </c>
      <c r="J519" s="12">
        <f t="shared" ref="J519:J524" si="242">ROUND(E519*H519, 0)</f>
        <v>0</v>
      </c>
      <c r="M519" s="91"/>
    </row>
    <row r="520" spans="2:13" s="148" customFormat="1" ht="25.5">
      <c r="B520" s="144" t="s">
        <v>104</v>
      </c>
      <c r="C520" s="11" t="s">
        <v>25</v>
      </c>
      <c r="D520" s="145" t="s">
        <v>464</v>
      </c>
      <c r="E520" s="150">
        <v>2.4</v>
      </c>
      <c r="F520" s="151" t="s">
        <v>47</v>
      </c>
      <c r="G520" s="27">
        <v>0</v>
      </c>
      <c r="H520" s="27">
        <v>0</v>
      </c>
      <c r="I520" s="147">
        <f t="shared" si="241"/>
        <v>0</v>
      </c>
      <c r="J520" s="147">
        <f t="shared" si="242"/>
        <v>0</v>
      </c>
      <c r="M520" s="149"/>
    </row>
    <row r="521" spans="2:13" s="148" customFormat="1" ht="38.25">
      <c r="B521" s="144" t="s">
        <v>105</v>
      </c>
      <c r="C521" s="11" t="s">
        <v>25</v>
      </c>
      <c r="D521" s="145" t="s">
        <v>462</v>
      </c>
      <c r="E521" s="150">
        <v>1</v>
      </c>
      <c r="F521" s="151" t="s">
        <v>33</v>
      </c>
      <c r="G521" s="27">
        <v>0</v>
      </c>
      <c r="H521" s="27">
        <v>0</v>
      </c>
      <c r="I521" s="147">
        <f t="shared" si="241"/>
        <v>0</v>
      </c>
      <c r="J521" s="147">
        <f t="shared" si="242"/>
        <v>0</v>
      </c>
      <c r="M521" s="149"/>
    </row>
    <row r="522" spans="2:13" s="148" customFormat="1" ht="51">
      <c r="B522" s="144" t="s">
        <v>106</v>
      </c>
      <c r="C522" s="11" t="s">
        <v>25</v>
      </c>
      <c r="D522" s="145" t="s">
        <v>540</v>
      </c>
      <c r="E522" s="150">
        <v>1</v>
      </c>
      <c r="F522" s="150" t="s">
        <v>50</v>
      </c>
      <c r="G522" s="27">
        <v>0</v>
      </c>
      <c r="H522" s="27">
        <v>0</v>
      </c>
      <c r="I522" s="147">
        <f>G522*E522</f>
        <v>0</v>
      </c>
      <c r="J522" s="147">
        <f>H522*E522</f>
        <v>0</v>
      </c>
      <c r="M522" s="149"/>
    </row>
    <row r="523" spans="2:13" s="77" customFormat="1" ht="76.5">
      <c r="B523" s="37" t="s">
        <v>107</v>
      </c>
      <c r="C523" s="7" t="s">
        <v>25</v>
      </c>
      <c r="D523" s="92" t="s">
        <v>463</v>
      </c>
      <c r="E523" s="93">
        <v>1</v>
      </c>
      <c r="F523" s="94" t="s">
        <v>33</v>
      </c>
      <c r="G523" s="27">
        <v>0</v>
      </c>
      <c r="H523" s="27">
        <v>0</v>
      </c>
      <c r="I523" s="95">
        <f t="shared" si="241"/>
        <v>0</v>
      </c>
      <c r="J523" s="95">
        <f t="shared" si="242"/>
        <v>0</v>
      </c>
      <c r="L523" s="148"/>
      <c r="M523" s="149"/>
    </row>
    <row r="524" spans="2:13" s="77" customFormat="1" ht="25.5">
      <c r="B524" s="37" t="s">
        <v>108</v>
      </c>
      <c r="C524" s="7" t="s">
        <v>25</v>
      </c>
      <c r="D524" s="92" t="s">
        <v>502</v>
      </c>
      <c r="E524" s="93">
        <v>3</v>
      </c>
      <c r="F524" s="94" t="s">
        <v>33</v>
      </c>
      <c r="G524" s="27">
        <v>0</v>
      </c>
      <c r="H524" s="27">
        <v>0</v>
      </c>
      <c r="I524" s="95">
        <f t="shared" si="241"/>
        <v>0</v>
      </c>
      <c r="J524" s="95">
        <f t="shared" si="242"/>
        <v>0</v>
      </c>
      <c r="L524" s="148"/>
      <c r="M524" s="149"/>
    </row>
    <row r="525" spans="2:13">
      <c r="B525" s="33"/>
      <c r="C525" s="13"/>
      <c r="D525" s="13" t="s">
        <v>132</v>
      </c>
      <c r="E525" s="14"/>
      <c r="F525" s="15"/>
      <c r="G525" s="16"/>
      <c r="H525" s="40"/>
      <c r="I525" s="17">
        <f>ROUND(SUM(I504:I524),0)</f>
        <v>0</v>
      </c>
      <c r="J525" s="17">
        <f>ROUND(SUM(J504:J524),0)</f>
        <v>0</v>
      </c>
      <c r="L525" s="183"/>
    </row>
    <row r="528" spans="2:13" ht="15.75" customHeight="1">
      <c r="B528" s="168" t="s">
        <v>504</v>
      </c>
      <c r="C528" s="181"/>
      <c r="D528" s="181"/>
      <c r="E528" s="181"/>
      <c r="F528" s="181"/>
      <c r="G528" s="181"/>
      <c r="H528" s="181"/>
      <c r="I528" s="181"/>
      <c r="J528" s="182"/>
      <c r="L528" s="183"/>
    </row>
    <row r="529" spans="2:12" ht="25.5">
      <c r="B529" s="37" t="s">
        <v>89</v>
      </c>
      <c r="C529" s="139" t="s">
        <v>25</v>
      </c>
      <c r="D529" s="123" t="s">
        <v>505</v>
      </c>
      <c r="E529" s="142">
        <v>20</v>
      </c>
      <c r="F529" s="142" t="s">
        <v>34</v>
      </c>
      <c r="G529" s="27">
        <v>0</v>
      </c>
      <c r="H529" s="27">
        <v>0</v>
      </c>
      <c r="I529" s="126">
        <f t="shared" ref="I529:I535" si="243">E529*G529</f>
        <v>0</v>
      </c>
      <c r="J529" s="126">
        <f t="shared" ref="J529:J535" si="244">E529*H529</f>
        <v>0</v>
      </c>
      <c r="L529" s="183"/>
    </row>
    <row r="530" spans="2:12" ht="38.25">
      <c r="B530" s="37" t="s">
        <v>90</v>
      </c>
      <c r="C530" s="139" t="s">
        <v>25</v>
      </c>
      <c r="D530" s="123" t="s">
        <v>506</v>
      </c>
      <c r="E530" s="142">
        <v>100</v>
      </c>
      <c r="F530" s="142" t="s">
        <v>34</v>
      </c>
      <c r="G530" s="27">
        <v>0</v>
      </c>
      <c r="H530" s="27">
        <v>0</v>
      </c>
      <c r="I530" s="126">
        <f t="shared" si="243"/>
        <v>0</v>
      </c>
      <c r="J530" s="126">
        <f t="shared" si="244"/>
        <v>0</v>
      </c>
      <c r="L530" s="183"/>
    </row>
    <row r="531" spans="2:12" ht="38.25">
      <c r="B531" s="37" t="s">
        <v>91</v>
      </c>
      <c r="C531" s="139" t="s">
        <v>25</v>
      </c>
      <c r="D531" s="123" t="s">
        <v>507</v>
      </c>
      <c r="E531" s="142">
        <v>60</v>
      </c>
      <c r="F531" s="142" t="s">
        <v>34</v>
      </c>
      <c r="G531" s="27">
        <v>0</v>
      </c>
      <c r="H531" s="27">
        <v>0</v>
      </c>
      <c r="I531" s="126">
        <f t="shared" si="243"/>
        <v>0</v>
      </c>
      <c r="J531" s="126">
        <f t="shared" si="244"/>
        <v>0</v>
      </c>
      <c r="L531" s="183"/>
    </row>
    <row r="532" spans="2:12" ht="25.5">
      <c r="B532" s="37" t="s">
        <v>92</v>
      </c>
      <c r="C532" s="139" t="s">
        <v>25</v>
      </c>
      <c r="D532" s="123" t="s">
        <v>508</v>
      </c>
      <c r="E532" s="142">
        <v>200</v>
      </c>
      <c r="F532" s="142" t="s">
        <v>34</v>
      </c>
      <c r="G532" s="27">
        <v>0</v>
      </c>
      <c r="H532" s="27">
        <v>0</v>
      </c>
      <c r="I532" s="126">
        <f t="shared" si="243"/>
        <v>0</v>
      </c>
      <c r="J532" s="126">
        <f t="shared" si="244"/>
        <v>0</v>
      </c>
      <c r="L532" s="183"/>
    </row>
    <row r="533" spans="2:12" ht="25.5">
      <c r="B533" s="37" t="s">
        <v>93</v>
      </c>
      <c r="C533" s="139" t="s">
        <v>25</v>
      </c>
      <c r="D533" s="123" t="s">
        <v>509</v>
      </c>
      <c r="E533" s="142">
        <v>60</v>
      </c>
      <c r="F533" s="142" t="s">
        <v>33</v>
      </c>
      <c r="G533" s="27">
        <v>0</v>
      </c>
      <c r="H533" s="27">
        <v>0</v>
      </c>
      <c r="I533" s="126">
        <f t="shared" si="243"/>
        <v>0</v>
      </c>
      <c r="J533" s="126">
        <f t="shared" si="244"/>
        <v>0</v>
      </c>
      <c r="L533" s="183"/>
    </row>
    <row r="534" spans="2:12" ht="25.5">
      <c r="B534" s="37" t="s">
        <v>94</v>
      </c>
      <c r="C534" s="37" t="s">
        <v>25</v>
      </c>
      <c r="D534" s="123" t="s">
        <v>510</v>
      </c>
      <c r="E534" s="142">
        <v>25</v>
      </c>
      <c r="F534" s="142" t="s">
        <v>33</v>
      </c>
      <c r="G534" s="27">
        <v>0</v>
      </c>
      <c r="H534" s="27">
        <v>0</v>
      </c>
      <c r="I534" s="126">
        <f t="shared" si="243"/>
        <v>0</v>
      </c>
      <c r="J534" s="126">
        <f t="shared" si="244"/>
        <v>0</v>
      </c>
      <c r="L534" s="183"/>
    </row>
    <row r="535" spans="2:12" ht="38.25">
      <c r="B535" s="37" t="s">
        <v>95</v>
      </c>
      <c r="C535" s="139" t="s">
        <v>25</v>
      </c>
      <c r="D535" s="123" t="s">
        <v>511</v>
      </c>
      <c r="E535" s="142">
        <v>2</v>
      </c>
      <c r="F535" s="142" t="s">
        <v>50</v>
      </c>
      <c r="G535" s="27">
        <v>0</v>
      </c>
      <c r="H535" s="27">
        <v>0</v>
      </c>
      <c r="I535" s="126">
        <f t="shared" si="243"/>
        <v>0</v>
      </c>
      <c r="J535" s="126">
        <f t="shared" si="244"/>
        <v>0</v>
      </c>
      <c r="L535" s="183"/>
    </row>
    <row r="536" spans="2:12" ht="63.75">
      <c r="B536" s="37" t="s">
        <v>96</v>
      </c>
      <c r="C536" s="139" t="s">
        <v>25</v>
      </c>
      <c r="D536" s="123" t="s">
        <v>512</v>
      </c>
      <c r="E536" s="142"/>
      <c r="F536" s="142"/>
      <c r="G536" s="27">
        <v>0</v>
      </c>
      <c r="H536" s="27">
        <v>0</v>
      </c>
      <c r="I536" s="126"/>
      <c r="J536" s="126"/>
      <c r="K536" s="138"/>
      <c r="L536" s="183"/>
    </row>
    <row r="537" spans="2:12">
      <c r="B537" s="37" t="s">
        <v>97</v>
      </c>
      <c r="C537" s="139" t="s">
        <v>25</v>
      </c>
      <c r="D537" s="123" t="s">
        <v>513</v>
      </c>
      <c r="E537" s="142">
        <v>200</v>
      </c>
      <c r="F537" s="142" t="s">
        <v>34</v>
      </c>
      <c r="G537" s="27">
        <v>0</v>
      </c>
      <c r="H537" s="27">
        <v>0</v>
      </c>
      <c r="I537" s="126">
        <f t="shared" ref="I537:I542" si="245">E537*G537</f>
        <v>0</v>
      </c>
      <c r="J537" s="126">
        <f t="shared" ref="J537:J542" si="246">E537*H537</f>
        <v>0</v>
      </c>
      <c r="L537" s="183"/>
    </row>
    <row r="538" spans="2:12">
      <c r="B538" s="37" t="s">
        <v>98</v>
      </c>
      <c r="C538" s="139" t="s">
        <v>25</v>
      </c>
      <c r="D538" s="123" t="s">
        <v>514</v>
      </c>
      <c r="E538" s="142">
        <v>350</v>
      </c>
      <c r="F538" s="142" t="s">
        <v>34</v>
      </c>
      <c r="G538" s="27">
        <v>0</v>
      </c>
      <c r="H538" s="27">
        <v>0</v>
      </c>
      <c r="I538" s="126">
        <f t="shared" si="245"/>
        <v>0</v>
      </c>
      <c r="J538" s="126">
        <f t="shared" si="246"/>
        <v>0</v>
      </c>
      <c r="L538" s="183"/>
    </row>
    <row r="539" spans="2:12" ht="25.5">
      <c r="B539" s="37" t="s">
        <v>99</v>
      </c>
      <c r="C539" s="139" t="s">
        <v>25</v>
      </c>
      <c r="D539" s="123" t="s">
        <v>515</v>
      </c>
      <c r="E539" s="142">
        <v>600</v>
      </c>
      <c r="F539" s="142" t="s">
        <v>34</v>
      </c>
      <c r="G539" s="27">
        <v>0</v>
      </c>
      <c r="H539" s="27">
        <v>0</v>
      </c>
      <c r="I539" s="126">
        <f t="shared" si="245"/>
        <v>0</v>
      </c>
      <c r="J539" s="126">
        <f t="shared" si="246"/>
        <v>0</v>
      </c>
      <c r="L539" s="183"/>
    </row>
    <row r="540" spans="2:12" ht="25.5">
      <c r="B540" s="37" t="s">
        <v>100</v>
      </c>
      <c r="C540" s="139" t="s">
        <v>25</v>
      </c>
      <c r="D540" s="123" t="s">
        <v>516</v>
      </c>
      <c r="E540" s="142">
        <v>600</v>
      </c>
      <c r="F540" s="142" t="s">
        <v>34</v>
      </c>
      <c r="G540" s="27">
        <v>0</v>
      </c>
      <c r="H540" s="27">
        <v>0</v>
      </c>
      <c r="I540" s="126">
        <f t="shared" si="245"/>
        <v>0</v>
      </c>
      <c r="J540" s="126">
        <f t="shared" si="246"/>
        <v>0</v>
      </c>
      <c r="L540" s="183"/>
    </row>
    <row r="541" spans="2:12" ht="25.5">
      <c r="B541" s="37" t="s">
        <v>101</v>
      </c>
      <c r="C541" s="139" t="s">
        <v>25</v>
      </c>
      <c r="D541" s="123" t="s">
        <v>517</v>
      </c>
      <c r="E541" s="142">
        <v>1</v>
      </c>
      <c r="F541" s="142" t="s">
        <v>50</v>
      </c>
      <c r="G541" s="27">
        <v>0</v>
      </c>
      <c r="H541" s="27">
        <v>0</v>
      </c>
      <c r="I541" s="126">
        <f t="shared" si="245"/>
        <v>0</v>
      </c>
      <c r="J541" s="126">
        <f t="shared" si="246"/>
        <v>0</v>
      </c>
      <c r="L541" s="183"/>
    </row>
    <row r="542" spans="2:12" ht="25.5">
      <c r="B542" s="37" t="s">
        <v>102</v>
      </c>
      <c r="C542" s="139" t="s">
        <v>25</v>
      </c>
      <c r="D542" s="123" t="s">
        <v>518</v>
      </c>
      <c r="E542" s="142">
        <v>1</v>
      </c>
      <c r="F542" s="142" t="s">
        <v>50</v>
      </c>
      <c r="G542" s="27">
        <v>0</v>
      </c>
      <c r="H542" s="27">
        <v>0</v>
      </c>
      <c r="I542" s="126">
        <f t="shared" si="245"/>
        <v>0</v>
      </c>
      <c r="J542" s="126">
        <f t="shared" si="246"/>
        <v>0</v>
      </c>
      <c r="L542" s="183"/>
    </row>
    <row r="543" spans="2:12" ht="76.5">
      <c r="B543" s="37" t="s">
        <v>103</v>
      </c>
      <c r="C543" s="139" t="s">
        <v>25</v>
      </c>
      <c r="D543" s="123" t="s">
        <v>519</v>
      </c>
      <c r="E543" s="142"/>
      <c r="F543" s="142"/>
      <c r="G543" s="27">
        <v>0</v>
      </c>
      <c r="H543" s="27">
        <v>0</v>
      </c>
      <c r="I543" s="126"/>
      <c r="J543" s="126"/>
      <c r="L543" s="183"/>
    </row>
    <row r="544" spans="2:12" ht="25.5">
      <c r="B544" s="37" t="s">
        <v>104</v>
      </c>
      <c r="C544" s="139" t="s">
        <v>25</v>
      </c>
      <c r="D544" s="123" t="s">
        <v>520</v>
      </c>
      <c r="E544" s="142">
        <v>1</v>
      </c>
      <c r="F544" s="142" t="s">
        <v>50</v>
      </c>
      <c r="G544" s="27">
        <v>0</v>
      </c>
      <c r="H544" s="27">
        <v>0</v>
      </c>
      <c r="I544" s="126">
        <f t="shared" ref="I544:I551" si="247">E544*G544</f>
        <v>0</v>
      </c>
      <c r="J544" s="126">
        <f t="shared" ref="J544:J551" si="248">E544*H544</f>
        <v>0</v>
      </c>
      <c r="L544" s="183"/>
    </row>
    <row r="545" spans="2:12" ht="63.75">
      <c r="B545" s="37" t="s">
        <v>105</v>
      </c>
      <c r="C545" s="139" t="s">
        <v>25</v>
      </c>
      <c r="D545" s="123" t="s">
        <v>521</v>
      </c>
      <c r="E545" s="142">
        <v>25</v>
      </c>
      <c r="F545" s="142" t="s">
        <v>33</v>
      </c>
      <c r="G545" s="27">
        <v>0</v>
      </c>
      <c r="H545" s="27">
        <v>0</v>
      </c>
      <c r="I545" s="126">
        <f t="shared" si="247"/>
        <v>0</v>
      </c>
      <c r="J545" s="126">
        <f t="shared" si="248"/>
        <v>0</v>
      </c>
      <c r="L545" s="183"/>
    </row>
    <row r="546" spans="2:12" ht="63.75">
      <c r="B546" s="37" t="s">
        <v>106</v>
      </c>
      <c r="C546" s="139" t="s">
        <v>25</v>
      </c>
      <c r="D546" s="123" t="s">
        <v>522</v>
      </c>
      <c r="E546" s="142">
        <v>1</v>
      </c>
      <c r="F546" s="142" t="s">
        <v>33</v>
      </c>
      <c r="G546" s="27">
        <v>0</v>
      </c>
      <c r="H546" s="27">
        <v>0</v>
      </c>
      <c r="I546" s="126">
        <f t="shared" si="247"/>
        <v>0</v>
      </c>
      <c r="J546" s="126">
        <f t="shared" si="248"/>
        <v>0</v>
      </c>
      <c r="L546" s="183"/>
    </row>
    <row r="547" spans="2:12" ht="63.75">
      <c r="B547" s="37" t="s">
        <v>107</v>
      </c>
      <c r="C547" s="139" t="s">
        <v>25</v>
      </c>
      <c r="D547" s="123" t="s">
        <v>523</v>
      </c>
      <c r="E547" s="142">
        <v>7</v>
      </c>
      <c r="F547" s="142" t="s">
        <v>33</v>
      </c>
      <c r="G547" s="27">
        <v>0</v>
      </c>
      <c r="H547" s="27">
        <v>0</v>
      </c>
      <c r="I547" s="126">
        <f t="shared" si="247"/>
        <v>0</v>
      </c>
      <c r="J547" s="126">
        <f t="shared" si="248"/>
        <v>0</v>
      </c>
      <c r="L547" s="183"/>
    </row>
    <row r="548" spans="2:12" ht="25.5">
      <c r="B548" s="37" t="s">
        <v>108</v>
      </c>
      <c r="C548" s="139" t="s">
        <v>25</v>
      </c>
      <c r="D548" s="123" t="s">
        <v>524</v>
      </c>
      <c r="E548" s="142">
        <v>4</v>
      </c>
      <c r="F548" s="142" t="s">
        <v>33</v>
      </c>
      <c r="G548" s="27">
        <v>0</v>
      </c>
      <c r="H548" s="27">
        <v>0</v>
      </c>
      <c r="I548" s="126">
        <f t="shared" si="247"/>
        <v>0</v>
      </c>
      <c r="J548" s="126">
        <f t="shared" si="248"/>
        <v>0</v>
      </c>
      <c r="L548" s="183"/>
    </row>
    <row r="549" spans="2:12" ht="76.5">
      <c r="B549" s="37" t="s">
        <v>109</v>
      </c>
      <c r="C549" s="139" t="s">
        <v>25</v>
      </c>
      <c r="D549" s="123" t="s">
        <v>525</v>
      </c>
      <c r="E549" s="142">
        <v>4</v>
      </c>
      <c r="F549" s="142" t="s">
        <v>33</v>
      </c>
      <c r="G549" s="27">
        <v>0</v>
      </c>
      <c r="H549" s="27">
        <v>0</v>
      </c>
      <c r="I549" s="126">
        <f t="shared" si="247"/>
        <v>0</v>
      </c>
      <c r="J549" s="126">
        <f t="shared" si="248"/>
        <v>0</v>
      </c>
      <c r="L549" s="183"/>
    </row>
    <row r="550" spans="2:12" ht="76.5">
      <c r="B550" s="37" t="s">
        <v>110</v>
      </c>
      <c r="C550" s="139" t="s">
        <v>25</v>
      </c>
      <c r="D550" s="123" t="s">
        <v>526</v>
      </c>
      <c r="E550" s="142">
        <v>1</v>
      </c>
      <c r="F550" s="142" t="s">
        <v>33</v>
      </c>
      <c r="G550" s="27">
        <v>0</v>
      </c>
      <c r="H550" s="27">
        <v>0</v>
      </c>
      <c r="I550" s="126">
        <f t="shared" si="247"/>
        <v>0</v>
      </c>
      <c r="J550" s="126">
        <f t="shared" si="248"/>
        <v>0</v>
      </c>
      <c r="L550" s="183"/>
    </row>
    <row r="551" spans="2:12" ht="25.5">
      <c r="B551" s="37" t="s">
        <v>111</v>
      </c>
      <c r="C551" s="139" t="s">
        <v>25</v>
      </c>
      <c r="D551" s="123" t="s">
        <v>527</v>
      </c>
      <c r="E551" s="142">
        <v>4</v>
      </c>
      <c r="F551" s="142" t="s">
        <v>33</v>
      </c>
      <c r="G551" s="27">
        <v>0</v>
      </c>
      <c r="H551" s="27">
        <v>0</v>
      </c>
      <c r="I551" s="126">
        <f t="shared" si="247"/>
        <v>0</v>
      </c>
      <c r="J551" s="126">
        <f t="shared" si="248"/>
        <v>0</v>
      </c>
      <c r="L551" s="183"/>
    </row>
    <row r="552" spans="2:12" ht="63.75">
      <c r="B552" s="37" t="s">
        <v>112</v>
      </c>
      <c r="C552" s="139" t="s">
        <v>25</v>
      </c>
      <c r="D552" s="123" t="s">
        <v>528</v>
      </c>
      <c r="E552" s="142"/>
      <c r="F552" s="142"/>
      <c r="G552" s="27">
        <v>0</v>
      </c>
      <c r="H552" s="27">
        <v>0</v>
      </c>
      <c r="I552" s="126"/>
      <c r="J552" s="126"/>
      <c r="K552" s="138"/>
      <c r="L552" s="183"/>
    </row>
    <row r="553" spans="2:12" ht="25.5">
      <c r="B553" s="37" t="s">
        <v>113</v>
      </c>
      <c r="C553" s="139" t="s">
        <v>25</v>
      </c>
      <c r="D553" s="123" t="s">
        <v>529</v>
      </c>
      <c r="E553" s="142">
        <v>5</v>
      </c>
      <c r="F553" s="142" t="s">
        <v>33</v>
      </c>
      <c r="G553" s="27">
        <v>0</v>
      </c>
      <c r="H553" s="27">
        <v>0</v>
      </c>
      <c r="I553" s="126">
        <f t="shared" ref="I553:I563" si="249">E553*G553</f>
        <v>0</v>
      </c>
      <c r="J553" s="126">
        <f t="shared" ref="J553:J563" si="250">E553*H553</f>
        <v>0</v>
      </c>
      <c r="L553" s="183"/>
    </row>
    <row r="554" spans="2:12" ht="25.5">
      <c r="B554" s="37" t="s">
        <v>114</v>
      </c>
      <c r="C554" s="139" t="s">
        <v>25</v>
      </c>
      <c r="D554" s="123" t="s">
        <v>530</v>
      </c>
      <c r="E554" s="142">
        <v>9</v>
      </c>
      <c r="F554" s="142" t="s">
        <v>33</v>
      </c>
      <c r="G554" s="27">
        <v>0</v>
      </c>
      <c r="H554" s="27">
        <v>0</v>
      </c>
      <c r="I554" s="126">
        <f t="shared" si="249"/>
        <v>0</v>
      </c>
      <c r="J554" s="126">
        <f t="shared" si="250"/>
        <v>0</v>
      </c>
      <c r="L554" s="183"/>
    </row>
    <row r="555" spans="2:12" ht="25.5">
      <c r="B555" s="37" t="s">
        <v>115</v>
      </c>
      <c r="C555" s="139" t="s">
        <v>25</v>
      </c>
      <c r="D555" s="123" t="s">
        <v>531</v>
      </c>
      <c r="E555" s="142">
        <v>1</v>
      </c>
      <c r="F555" s="142" t="s">
        <v>33</v>
      </c>
      <c r="G555" s="27">
        <v>0</v>
      </c>
      <c r="H555" s="27">
        <v>0</v>
      </c>
      <c r="I555" s="126">
        <f t="shared" si="249"/>
        <v>0</v>
      </c>
      <c r="J555" s="126">
        <f t="shared" si="250"/>
        <v>0</v>
      </c>
      <c r="L555" s="183"/>
    </row>
    <row r="556" spans="2:12" ht="25.5">
      <c r="B556" s="37" t="s">
        <v>116</v>
      </c>
      <c r="C556" s="139" t="s">
        <v>25</v>
      </c>
      <c r="D556" s="123" t="s">
        <v>532</v>
      </c>
      <c r="E556" s="142">
        <v>31</v>
      </c>
      <c r="F556" s="142" t="s">
        <v>33</v>
      </c>
      <c r="G556" s="27">
        <v>0</v>
      </c>
      <c r="H556" s="27">
        <v>0</v>
      </c>
      <c r="I556" s="126">
        <f t="shared" si="249"/>
        <v>0</v>
      </c>
      <c r="J556" s="126">
        <f t="shared" si="250"/>
        <v>0</v>
      </c>
      <c r="L556" s="183"/>
    </row>
    <row r="557" spans="2:12">
      <c r="B557" s="37" t="s">
        <v>117</v>
      </c>
      <c r="C557" s="139" t="s">
        <v>25</v>
      </c>
      <c r="D557" s="123" t="s">
        <v>533</v>
      </c>
      <c r="E557" s="142">
        <v>15</v>
      </c>
      <c r="F557" s="142" t="s">
        <v>33</v>
      </c>
      <c r="G557" s="27">
        <v>0</v>
      </c>
      <c r="H557" s="27">
        <v>0</v>
      </c>
      <c r="I557" s="126">
        <f t="shared" si="249"/>
        <v>0</v>
      </c>
      <c r="J557" s="126">
        <f t="shared" si="250"/>
        <v>0</v>
      </c>
      <c r="L557" s="183"/>
    </row>
    <row r="558" spans="2:12">
      <c r="B558" s="37" t="s">
        <v>118</v>
      </c>
      <c r="C558" s="139" t="s">
        <v>25</v>
      </c>
      <c r="D558" s="123" t="s">
        <v>534</v>
      </c>
      <c r="E558" s="142">
        <v>1</v>
      </c>
      <c r="F558" s="142" t="s">
        <v>50</v>
      </c>
      <c r="G558" s="27">
        <v>0</v>
      </c>
      <c r="H558" s="27">
        <v>0</v>
      </c>
      <c r="I558" s="126">
        <f t="shared" si="249"/>
        <v>0</v>
      </c>
      <c r="J558" s="126">
        <f t="shared" si="250"/>
        <v>0</v>
      </c>
      <c r="L558" s="183"/>
    </row>
    <row r="559" spans="2:12" ht="25.5">
      <c r="B559" s="37" t="s">
        <v>119</v>
      </c>
      <c r="C559" s="139" t="s">
        <v>25</v>
      </c>
      <c r="D559" s="123" t="s">
        <v>535</v>
      </c>
      <c r="E559" s="142">
        <v>1</v>
      </c>
      <c r="F559" s="142" t="s">
        <v>50</v>
      </c>
      <c r="G559" s="27">
        <v>0</v>
      </c>
      <c r="H559" s="27">
        <v>0</v>
      </c>
      <c r="I559" s="126">
        <f t="shared" si="249"/>
        <v>0</v>
      </c>
      <c r="J559" s="126">
        <f t="shared" si="250"/>
        <v>0</v>
      </c>
      <c r="L559" s="183"/>
    </row>
    <row r="560" spans="2:12" ht="51">
      <c r="B560" s="37" t="s">
        <v>120</v>
      </c>
      <c r="C560" s="139" t="s">
        <v>25</v>
      </c>
      <c r="D560" s="123" t="s">
        <v>536</v>
      </c>
      <c r="E560" s="142">
        <v>1</v>
      </c>
      <c r="F560" s="142" t="s">
        <v>50</v>
      </c>
      <c r="G560" s="27">
        <v>0</v>
      </c>
      <c r="H560" s="27">
        <v>0</v>
      </c>
      <c r="I560" s="126">
        <f t="shared" si="249"/>
        <v>0</v>
      </c>
      <c r="J560" s="126">
        <f t="shared" si="250"/>
        <v>0</v>
      </c>
      <c r="L560" s="183"/>
    </row>
    <row r="561" spans="2:12" ht="38.25">
      <c r="B561" s="37" t="s">
        <v>121</v>
      </c>
      <c r="C561" s="139" t="s">
        <v>25</v>
      </c>
      <c r="D561" s="123" t="s">
        <v>537</v>
      </c>
      <c r="E561" s="142">
        <v>1</v>
      </c>
      <c r="F561" s="142" t="s">
        <v>50</v>
      </c>
      <c r="G561" s="27">
        <v>0</v>
      </c>
      <c r="H561" s="27">
        <v>0</v>
      </c>
      <c r="I561" s="126">
        <f t="shared" si="249"/>
        <v>0</v>
      </c>
      <c r="J561" s="126">
        <f t="shared" si="250"/>
        <v>0</v>
      </c>
      <c r="L561" s="183"/>
    </row>
    <row r="562" spans="2:12" ht="25.5">
      <c r="B562" s="37" t="s">
        <v>122</v>
      </c>
      <c r="C562" s="139" t="s">
        <v>25</v>
      </c>
      <c r="D562" s="123" t="s">
        <v>538</v>
      </c>
      <c r="E562" s="142">
        <v>1</v>
      </c>
      <c r="F562" s="142" t="s">
        <v>50</v>
      </c>
      <c r="G562" s="27">
        <v>0</v>
      </c>
      <c r="H562" s="27">
        <v>0</v>
      </c>
      <c r="I562" s="126">
        <f t="shared" si="249"/>
        <v>0</v>
      </c>
      <c r="J562" s="126">
        <f t="shared" si="250"/>
        <v>0</v>
      </c>
      <c r="L562" s="183"/>
    </row>
    <row r="563" spans="2:12" ht="38.25">
      <c r="B563" s="37" t="s">
        <v>123</v>
      </c>
      <c r="C563" s="139" t="s">
        <v>25</v>
      </c>
      <c r="D563" s="123" t="s">
        <v>539</v>
      </c>
      <c r="E563" s="142">
        <v>1</v>
      </c>
      <c r="F563" s="142" t="s">
        <v>50</v>
      </c>
      <c r="G563" s="27">
        <v>0</v>
      </c>
      <c r="H563" s="27">
        <v>0</v>
      </c>
      <c r="I563" s="126">
        <f t="shared" si="249"/>
        <v>0</v>
      </c>
      <c r="J563" s="126">
        <f t="shared" si="250"/>
        <v>0</v>
      </c>
      <c r="L563" s="183"/>
    </row>
    <row r="564" spans="2:12" ht="25.5">
      <c r="B564" s="37" t="s">
        <v>124</v>
      </c>
      <c r="C564" s="140" t="s">
        <v>25</v>
      </c>
      <c r="D564" s="141" t="s">
        <v>470</v>
      </c>
      <c r="E564" s="142">
        <v>1</v>
      </c>
      <c r="F564" s="142" t="s">
        <v>50</v>
      </c>
      <c r="G564" s="27">
        <v>0</v>
      </c>
      <c r="H564" s="27">
        <v>0</v>
      </c>
      <c r="I564" s="143">
        <f t="shared" ref="I564:I566" si="251">ROUND(E564*G564, 0)</f>
        <v>0</v>
      </c>
      <c r="J564" s="143">
        <f t="shared" ref="J564:J566" si="252">ROUND(E564*H564, 0)</f>
        <v>0</v>
      </c>
    </row>
    <row r="565" spans="2:12" ht="25.5">
      <c r="B565" s="37" t="s">
        <v>125</v>
      </c>
      <c r="C565" s="28" t="s">
        <v>25</v>
      </c>
      <c r="D565" s="28" t="s">
        <v>469</v>
      </c>
      <c r="E565" s="125">
        <v>1</v>
      </c>
      <c r="F565" s="125" t="s">
        <v>50</v>
      </c>
      <c r="G565" s="27">
        <v>0</v>
      </c>
      <c r="H565" s="27">
        <v>0</v>
      </c>
      <c r="I565" s="126">
        <f t="shared" si="251"/>
        <v>0</v>
      </c>
      <c r="J565" s="126">
        <f t="shared" si="252"/>
        <v>0</v>
      </c>
      <c r="L565" s="91"/>
    </row>
    <row r="566" spans="2:12" ht="25.5">
      <c r="B566" s="37" t="s">
        <v>126</v>
      </c>
      <c r="C566" s="121" t="s">
        <v>25</v>
      </c>
      <c r="D566" s="7" t="s">
        <v>468</v>
      </c>
      <c r="E566" s="9">
        <v>1</v>
      </c>
      <c r="F566" s="9" t="s">
        <v>50</v>
      </c>
      <c r="G566" s="27">
        <v>0</v>
      </c>
      <c r="H566" s="27">
        <v>0</v>
      </c>
      <c r="I566" s="10">
        <f t="shared" si="251"/>
        <v>0</v>
      </c>
      <c r="J566" s="10">
        <f t="shared" si="252"/>
        <v>0</v>
      </c>
    </row>
    <row r="567" spans="2:12" ht="38.25">
      <c r="B567" s="37" t="s">
        <v>127</v>
      </c>
      <c r="C567" s="122" t="s">
        <v>25</v>
      </c>
      <c r="D567" s="123" t="s">
        <v>467</v>
      </c>
      <c r="E567" s="9">
        <v>1</v>
      </c>
      <c r="F567" s="9" t="s">
        <v>50</v>
      </c>
      <c r="G567" s="27">
        <v>0</v>
      </c>
      <c r="H567" s="27">
        <v>0</v>
      </c>
      <c r="I567" s="10">
        <f>ROUND(E567*G567, 0)</f>
        <v>0</v>
      </c>
      <c r="J567" s="10">
        <f>ROUND(E567*H567, 0)</f>
        <v>0</v>
      </c>
    </row>
    <row r="568" spans="2:12" ht="76.5">
      <c r="B568" s="37" t="s">
        <v>128</v>
      </c>
      <c r="C568" s="7" t="s">
        <v>25</v>
      </c>
      <c r="D568" s="7" t="s">
        <v>466</v>
      </c>
      <c r="E568" s="9">
        <v>1</v>
      </c>
      <c r="F568" s="9" t="s">
        <v>50</v>
      </c>
      <c r="G568" s="27">
        <v>0</v>
      </c>
      <c r="H568" s="27">
        <v>0</v>
      </c>
      <c r="I568" s="10">
        <f t="shared" ref="I568" si="253">ROUND(E568*G568, 0)</f>
        <v>0</v>
      </c>
      <c r="J568" s="10">
        <f t="shared" ref="J568" si="254">ROUND(E568*H568, 0)</f>
        <v>0</v>
      </c>
    </row>
    <row r="569" spans="2:12" ht="51">
      <c r="B569" s="37" t="s">
        <v>129</v>
      </c>
      <c r="C569" s="7" t="s">
        <v>25</v>
      </c>
      <c r="D569" s="7" t="s">
        <v>465</v>
      </c>
      <c r="E569" s="9">
        <v>1</v>
      </c>
      <c r="F569" s="9" t="s">
        <v>50</v>
      </c>
      <c r="G569" s="27">
        <v>0</v>
      </c>
      <c r="H569" s="27">
        <v>0</v>
      </c>
      <c r="I569" s="10">
        <f>ROUND(E569*G569, 0)</f>
        <v>0</v>
      </c>
      <c r="J569" s="10">
        <f>ROUND(E569*H569, 0)</f>
        <v>0</v>
      </c>
    </row>
    <row r="570" spans="2:12">
      <c r="B570" s="33"/>
      <c r="C570" s="13"/>
      <c r="D570" s="13" t="s">
        <v>132</v>
      </c>
      <c r="E570" s="14"/>
      <c r="F570" s="15"/>
      <c r="G570" s="16"/>
      <c r="H570" s="40"/>
      <c r="I570" s="17">
        <f>ROUND(SUM(I564:I569),0)</f>
        <v>0</v>
      </c>
      <c r="J570" s="17">
        <f>ROUND(SUM(J529:J569),0)</f>
        <v>0</v>
      </c>
      <c r="L570" s="183"/>
    </row>
  </sheetData>
  <mergeCells count="52">
    <mergeCell ref="B455:J455"/>
    <mergeCell ref="B528:J528"/>
    <mergeCell ref="B471:J471"/>
    <mergeCell ref="B483:J483"/>
    <mergeCell ref="B503:J503"/>
    <mergeCell ref="B488:J488"/>
    <mergeCell ref="B498:J498"/>
    <mergeCell ref="B448:J448"/>
    <mergeCell ref="B180:J180"/>
    <mergeCell ref="B170:J170"/>
    <mergeCell ref="B157:J157"/>
    <mergeCell ref="B199:J199"/>
    <mergeCell ref="B193:J193"/>
    <mergeCell ref="B220:J220"/>
    <mergeCell ref="B225:J225"/>
    <mergeCell ref="B233:J233"/>
    <mergeCell ref="B363:J363"/>
    <mergeCell ref="B406:J406"/>
    <mergeCell ref="B364:J364"/>
    <mergeCell ref="B376:J376"/>
    <mergeCell ref="B418:J418"/>
    <mergeCell ref="B407:J407"/>
    <mergeCell ref="B441:J441"/>
    <mergeCell ref="B353:J353"/>
    <mergeCell ref="B70:J70"/>
    <mergeCell ref="B104:J104"/>
    <mergeCell ref="B79:J79"/>
    <mergeCell ref="B96:J96"/>
    <mergeCell ref="B246:J246"/>
    <mergeCell ref="B257:J257"/>
    <mergeCell ref="B340:J340"/>
    <mergeCell ref="B115:J115"/>
    <mergeCell ref="B122:J122"/>
    <mergeCell ref="B132:J132"/>
    <mergeCell ref="B144:J144"/>
    <mergeCell ref="B152:J152"/>
    <mergeCell ref="B2:J2"/>
    <mergeCell ref="B264:J264"/>
    <mergeCell ref="B285:J285"/>
    <mergeCell ref="B331:J331"/>
    <mergeCell ref="B306:J306"/>
    <mergeCell ref="B311:J311"/>
    <mergeCell ref="B320:J320"/>
    <mergeCell ref="B19:J19"/>
    <mergeCell ref="B42:J42"/>
    <mergeCell ref="B62:J62"/>
    <mergeCell ref="B55:J55"/>
    <mergeCell ref="B63:J63"/>
    <mergeCell ref="B3:J3"/>
    <mergeCell ref="B31:J31"/>
    <mergeCell ref="B7:J7"/>
    <mergeCell ref="B54:J54"/>
  </mergeCells>
  <phoneticPr fontId="12" type="noConversion"/>
  <pageMargins left="0.47244094488188981" right="7.874015748031496E-2" top="0.51" bottom="0.71" header="0.4" footer="0.35"/>
  <pageSetup paperSize="9" scale="90" orientation="portrait" r:id="rId1"/>
  <headerFooter alignWithMargins="0">
    <oddFooter>&amp;C&amp;"Times New Roman,Normál"&amp;11&amp;P.oldal</oddFooter>
  </headerFooter>
  <rowBreaks count="42" manualBreakCount="42">
    <brk id="17" max="16383" man="1"/>
    <brk id="29" max="16383" man="1"/>
    <brk id="40" max="16383" man="1"/>
    <brk id="52" max="16383" man="1"/>
    <brk id="60" max="16383" man="1"/>
    <brk id="68" max="16383" man="1"/>
    <brk id="77" max="16383" man="1"/>
    <brk id="94" max="16383" man="1"/>
    <brk id="102" max="16383" man="1"/>
    <brk id="113" max="16383" man="1"/>
    <brk id="120" max="16383" man="1"/>
    <brk id="130" max="16383" man="1"/>
    <brk id="142" max="9" man="1"/>
    <brk id="150" max="16383" man="1"/>
    <brk id="155" max="16383" man="1"/>
    <brk id="168" max="9" man="1"/>
    <brk id="178" max="9" man="1"/>
    <brk id="191" max="9" man="1"/>
    <brk id="197" max="16383" man="1"/>
    <brk id="218" max="9" man="1"/>
    <brk id="223" max="16383" man="1"/>
    <brk id="231" max="16383" man="1"/>
    <brk id="244" max="9" man="1"/>
    <brk id="255" max="9" man="1"/>
    <brk id="262" max="16383" man="1"/>
    <brk id="283" max="16383" man="1"/>
    <brk id="304" max="16383" man="1"/>
    <brk id="309" max="16383" man="1"/>
    <brk id="318" max="16383" man="1"/>
    <brk id="329" max="9" man="1"/>
    <brk id="338" max="16383" man="1"/>
    <brk id="351" max="9" man="1"/>
    <brk id="361" max="9" man="1"/>
    <brk id="404" max="9" man="1"/>
    <brk id="417" max="9" man="1"/>
    <brk id="446" max="9" man="1"/>
    <brk id="453" max="16383" man="1"/>
    <brk id="469" max="9" man="1"/>
    <brk id="481" max="9" man="1"/>
    <brk id="486" max="16383" man="1"/>
    <brk id="496" max="16383" man="1"/>
    <brk id="50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3</vt:i4>
      </vt:variant>
    </vt:vector>
  </HeadingPairs>
  <TitlesOfParts>
    <vt:vector size="7" baseType="lpstr">
      <vt:lpstr>ELŐLAP</vt:lpstr>
      <vt:lpstr>Általános leírás</vt:lpstr>
      <vt:lpstr>Összesítő</vt:lpstr>
      <vt:lpstr>Tételes költségvetés</vt:lpstr>
      <vt:lpstr>'Tételes költségvetés'!Nyomtatási_cím</vt:lpstr>
      <vt:lpstr>'Általános leírás'!Nyomtatási_terület</vt:lpstr>
      <vt:lpstr>'Tételes költségvetés'!Nyomtatási_terület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Erzsi</dc:creator>
  <cp:lastModifiedBy>Dell</cp:lastModifiedBy>
  <cp:lastPrinted>2018-03-12T22:35:59Z</cp:lastPrinted>
  <dcterms:created xsi:type="dcterms:W3CDTF">2013-09-17T20:12:32Z</dcterms:created>
  <dcterms:modified xsi:type="dcterms:W3CDTF">2018-03-27T20:38:19Z</dcterms:modified>
</cp:coreProperties>
</file>